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4080" tabRatio="500"/>
  </bookViews>
  <sheets>
    <sheet name="Sheet1" sheetId="1" r:id="rId1"/>
    <sheet name="Sheet2" sheetId="2" r:id="rId2"/>
    <sheet name="Percent Survival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4" i="1" l="1"/>
  <c r="S14" i="1"/>
  <c r="U14" i="1"/>
  <c r="V14" i="1"/>
  <c r="R16" i="1"/>
  <c r="S16" i="1"/>
  <c r="U16" i="1"/>
  <c r="V16" i="1"/>
  <c r="K62" i="1"/>
  <c r="L62" i="1"/>
  <c r="V15" i="1"/>
  <c r="V17" i="1"/>
  <c r="W14" i="1"/>
  <c r="W15" i="1"/>
  <c r="W16" i="1"/>
  <c r="W17" i="1"/>
  <c r="W18" i="1"/>
  <c r="V18" i="1"/>
  <c r="U18" i="1"/>
  <c r="U17" i="1"/>
  <c r="U15" i="1"/>
  <c r="U6" i="1"/>
  <c r="R6" i="1"/>
  <c r="S6" i="1"/>
  <c r="U10" i="1"/>
  <c r="W8" i="1"/>
  <c r="W9" i="1"/>
  <c r="V10" i="1"/>
  <c r="W10" i="1"/>
  <c r="W11" i="1"/>
  <c r="W12" i="1"/>
  <c r="V9" i="1"/>
  <c r="V11" i="1"/>
  <c r="V8" i="1"/>
  <c r="U12" i="1"/>
  <c r="V12" i="1"/>
  <c r="W3" i="1"/>
  <c r="W5" i="1"/>
  <c r="V6" i="1"/>
  <c r="W6" i="1"/>
  <c r="W2" i="1"/>
  <c r="V5" i="1"/>
  <c r="V3" i="1"/>
  <c r="V2" i="1"/>
  <c r="U11" i="1"/>
  <c r="U9" i="1"/>
  <c r="U8" i="1"/>
  <c r="U5" i="1"/>
  <c r="U3" i="1"/>
  <c r="U2" i="1"/>
  <c r="O10" i="3"/>
  <c r="O12" i="3"/>
  <c r="O13" i="3"/>
  <c r="N17" i="3"/>
  <c r="O17" i="3"/>
  <c r="N19" i="3"/>
  <c r="O19" i="3"/>
  <c r="N20" i="3"/>
  <c r="O20" i="3"/>
  <c r="M19" i="3"/>
  <c r="M20" i="3"/>
  <c r="M17" i="3"/>
  <c r="K16" i="3"/>
  <c r="K18" i="3"/>
  <c r="K20" i="3"/>
  <c r="J18" i="3"/>
  <c r="J16" i="3"/>
  <c r="N10" i="3"/>
  <c r="N12" i="3"/>
  <c r="N13" i="3"/>
  <c r="M12" i="3"/>
  <c r="M13" i="3"/>
  <c r="M10" i="3"/>
  <c r="K9" i="3"/>
  <c r="L9" i="3"/>
  <c r="K11" i="3"/>
  <c r="L11" i="3"/>
  <c r="K13" i="3"/>
  <c r="J11" i="3"/>
  <c r="J9" i="3"/>
  <c r="N3" i="3"/>
  <c r="O3" i="3"/>
  <c r="N5" i="3"/>
  <c r="O5" i="3"/>
  <c r="N6" i="3"/>
  <c r="O6" i="3"/>
  <c r="M3" i="3"/>
  <c r="M4" i="3"/>
  <c r="K2" i="3"/>
  <c r="L2" i="3"/>
  <c r="K4" i="3"/>
  <c r="L4" i="3"/>
  <c r="K6" i="3"/>
  <c r="J5" i="3"/>
  <c r="J6" i="3"/>
  <c r="J2" i="3"/>
  <c r="O20" i="2"/>
  <c r="O42" i="2"/>
  <c r="O19" i="2"/>
  <c r="O41" i="2"/>
  <c r="N20" i="2"/>
  <c r="N42" i="2"/>
  <c r="N19" i="2"/>
  <c r="N41" i="2"/>
  <c r="M20" i="2"/>
  <c r="M42" i="2"/>
  <c r="M19" i="2"/>
  <c r="M41" i="2"/>
  <c r="K20" i="2"/>
  <c r="K42" i="2"/>
  <c r="K18" i="2"/>
  <c r="K40" i="2"/>
  <c r="J18" i="2"/>
  <c r="J40" i="2"/>
  <c r="O13" i="2"/>
  <c r="O35" i="2"/>
  <c r="O12" i="2"/>
  <c r="O34" i="2"/>
  <c r="N13" i="2"/>
  <c r="N35" i="2"/>
  <c r="N12" i="2"/>
  <c r="N34" i="2"/>
  <c r="M13" i="2"/>
  <c r="M35" i="2"/>
  <c r="M12" i="2"/>
  <c r="M34" i="2"/>
  <c r="L11" i="2"/>
  <c r="L33" i="2"/>
  <c r="K13" i="2"/>
  <c r="K35" i="2"/>
  <c r="K11" i="2"/>
  <c r="K33" i="2"/>
  <c r="J11" i="2"/>
  <c r="J33" i="2"/>
  <c r="O6" i="2"/>
  <c r="O28" i="2"/>
  <c r="O5" i="2"/>
  <c r="O27" i="2"/>
  <c r="N6" i="2"/>
  <c r="N28" i="2"/>
  <c r="N5" i="2"/>
  <c r="N27" i="2"/>
  <c r="M4" i="2"/>
  <c r="M26" i="2"/>
  <c r="L4" i="2"/>
  <c r="L26" i="2"/>
  <c r="J5" i="2"/>
  <c r="K6" i="2"/>
  <c r="K28" i="2"/>
  <c r="K4" i="2"/>
  <c r="K26" i="2"/>
  <c r="J27" i="2"/>
  <c r="J6" i="2"/>
  <c r="J28" i="2"/>
  <c r="J2" i="2"/>
  <c r="J24" i="2"/>
  <c r="O17" i="2"/>
  <c r="N17" i="2"/>
  <c r="M17" i="2"/>
  <c r="K16" i="2"/>
  <c r="J16" i="2"/>
  <c r="O10" i="2"/>
  <c r="N10" i="2"/>
  <c r="M10" i="2"/>
  <c r="L9" i="2"/>
  <c r="K9" i="2"/>
  <c r="J9" i="2"/>
  <c r="O3" i="2"/>
  <c r="N3" i="2"/>
  <c r="L2" i="2"/>
  <c r="K2" i="2"/>
  <c r="L30" i="1"/>
  <c r="N30" i="1"/>
  <c r="N4" i="1"/>
  <c r="L6" i="1"/>
  <c r="N6" i="1"/>
  <c r="L8" i="1"/>
  <c r="N8" i="1"/>
  <c r="L10" i="1"/>
  <c r="N10" i="1"/>
  <c r="L12" i="1"/>
  <c r="N12" i="1"/>
  <c r="L14" i="1"/>
  <c r="N14" i="1"/>
  <c r="N16" i="1"/>
  <c r="L18" i="1"/>
  <c r="N18" i="1"/>
  <c r="L20" i="1"/>
  <c r="N20" i="1"/>
  <c r="L22" i="1"/>
  <c r="N22" i="1"/>
  <c r="L24" i="1"/>
  <c r="N24" i="1"/>
  <c r="N25" i="1"/>
  <c r="L26" i="1"/>
  <c r="N26" i="1"/>
  <c r="L28" i="1"/>
  <c r="N28" i="1"/>
  <c r="L32" i="1"/>
  <c r="N32" i="1"/>
  <c r="L34" i="1"/>
  <c r="N34" i="1"/>
  <c r="L36" i="1"/>
  <c r="N36" i="1"/>
  <c r="L38" i="1"/>
  <c r="N38" i="1"/>
  <c r="L40" i="1"/>
  <c r="N40" i="1"/>
  <c r="L42" i="1"/>
  <c r="N42" i="1"/>
  <c r="L44" i="1"/>
  <c r="N44" i="1"/>
  <c r="L46" i="1"/>
  <c r="N46" i="1"/>
  <c r="L48" i="1"/>
  <c r="N48" i="1"/>
  <c r="L50" i="1"/>
  <c r="N50" i="1"/>
  <c r="L52" i="1"/>
  <c r="N52" i="1"/>
  <c r="L54" i="1"/>
  <c r="N54" i="1"/>
  <c r="L56" i="1"/>
  <c r="N56" i="1"/>
  <c r="L58" i="1"/>
  <c r="N58" i="1"/>
  <c r="L60" i="1"/>
  <c r="N60" i="1"/>
  <c r="N62" i="1"/>
  <c r="L64" i="1"/>
  <c r="N64" i="1"/>
  <c r="L66" i="1"/>
  <c r="N66" i="1"/>
  <c r="L68" i="1"/>
  <c r="N68" i="1"/>
  <c r="L70" i="1"/>
  <c r="N70" i="1"/>
  <c r="L72" i="1"/>
  <c r="N72" i="1"/>
  <c r="L74" i="1"/>
  <c r="N74" i="1"/>
  <c r="L76" i="1"/>
  <c r="N76" i="1"/>
  <c r="L78" i="1"/>
  <c r="N78" i="1"/>
  <c r="L80" i="1"/>
  <c r="N80" i="1"/>
  <c r="L82" i="1"/>
  <c r="N82" i="1"/>
  <c r="L84" i="1"/>
  <c r="N84" i="1"/>
  <c r="L86" i="1"/>
  <c r="N86" i="1"/>
  <c r="L88" i="1"/>
  <c r="N88" i="1"/>
  <c r="N90" i="1"/>
  <c r="L92" i="1"/>
  <c r="N92" i="1"/>
  <c r="L94" i="1"/>
  <c r="N94" i="1"/>
  <c r="L96" i="1"/>
  <c r="N96" i="1"/>
  <c r="L2" i="1"/>
  <c r="N2" i="1"/>
  <c r="I74" i="1"/>
  <c r="I75" i="1"/>
  <c r="K74" i="1"/>
  <c r="I76" i="1"/>
  <c r="I77" i="1"/>
  <c r="K76" i="1"/>
  <c r="I78" i="1"/>
  <c r="I79" i="1"/>
  <c r="K78" i="1"/>
  <c r="I80" i="1"/>
  <c r="I81" i="1"/>
  <c r="K80" i="1"/>
  <c r="R18" i="1"/>
  <c r="S18" i="1"/>
  <c r="T18" i="1"/>
  <c r="I82" i="1"/>
  <c r="I83" i="1"/>
  <c r="K82" i="1"/>
  <c r="I84" i="1"/>
  <c r="I85" i="1"/>
  <c r="K84" i="1"/>
  <c r="I88" i="1"/>
  <c r="I89" i="1"/>
  <c r="K88" i="1"/>
  <c r="I86" i="1"/>
  <c r="I87" i="1"/>
  <c r="K86" i="1"/>
  <c r="R12" i="1"/>
  <c r="S12" i="1"/>
  <c r="T12" i="1"/>
  <c r="I90" i="1"/>
  <c r="I91" i="1"/>
  <c r="I92" i="1"/>
  <c r="I93" i="1"/>
  <c r="K92" i="1"/>
  <c r="I94" i="1"/>
  <c r="I95" i="1"/>
  <c r="K94" i="1"/>
  <c r="I96" i="1"/>
  <c r="I97" i="1"/>
  <c r="K96" i="1"/>
  <c r="T6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S9" i="1"/>
  <c r="I56" i="1"/>
  <c r="I57" i="1"/>
  <c r="K56" i="1"/>
  <c r="I58" i="1"/>
  <c r="I59" i="1"/>
  <c r="K58" i="1"/>
  <c r="I60" i="1"/>
  <c r="I61" i="1"/>
  <c r="K60" i="1"/>
  <c r="R15" i="1"/>
  <c r="S15" i="1"/>
  <c r="T15" i="1"/>
  <c r="I62" i="1"/>
  <c r="I63" i="1"/>
  <c r="I64" i="1"/>
  <c r="I65" i="1"/>
  <c r="K64" i="1"/>
  <c r="I66" i="1"/>
  <c r="I67" i="1"/>
  <c r="K66" i="1"/>
  <c r="T16" i="1"/>
  <c r="I68" i="1"/>
  <c r="I69" i="1"/>
  <c r="K68" i="1"/>
  <c r="I70" i="1"/>
  <c r="I71" i="1"/>
  <c r="K70" i="1"/>
  <c r="I72" i="1"/>
  <c r="I73" i="1"/>
  <c r="K72" i="1"/>
  <c r="R17" i="1"/>
  <c r="S17" i="1"/>
  <c r="T17" i="1"/>
  <c r="I50" i="1"/>
  <c r="I51" i="1"/>
  <c r="K50" i="1"/>
  <c r="I52" i="1"/>
  <c r="I53" i="1"/>
  <c r="K52" i="1"/>
  <c r="I54" i="1"/>
  <c r="I55" i="1"/>
  <c r="K54" i="1"/>
  <c r="T14" i="1"/>
  <c r="I32" i="1"/>
  <c r="I33" i="1"/>
  <c r="K32" i="1"/>
  <c r="I34" i="1"/>
  <c r="I35" i="1"/>
  <c r="K34" i="1"/>
  <c r="I36" i="1"/>
  <c r="I37" i="1"/>
  <c r="K36" i="1"/>
  <c r="R9" i="1"/>
  <c r="T9" i="1"/>
  <c r="I38" i="1"/>
  <c r="I39" i="1"/>
  <c r="K38" i="1"/>
  <c r="I40" i="1"/>
  <c r="I41" i="1"/>
  <c r="K40" i="1"/>
  <c r="I42" i="1"/>
  <c r="I43" i="1"/>
  <c r="K42" i="1"/>
  <c r="R10" i="1"/>
  <c r="S10" i="1"/>
  <c r="T10" i="1"/>
  <c r="I44" i="1"/>
  <c r="I45" i="1"/>
  <c r="K44" i="1"/>
  <c r="I46" i="1"/>
  <c r="I47" i="1"/>
  <c r="K46" i="1"/>
  <c r="I48" i="1"/>
  <c r="I49" i="1"/>
  <c r="K48" i="1"/>
  <c r="R11" i="1"/>
  <c r="S11" i="1"/>
  <c r="T11" i="1"/>
  <c r="I26" i="1"/>
  <c r="I27" i="1"/>
  <c r="K26" i="1"/>
  <c r="I28" i="1"/>
  <c r="I29" i="1"/>
  <c r="K28" i="1"/>
  <c r="I30" i="1"/>
  <c r="I31" i="1"/>
  <c r="K30" i="1"/>
  <c r="R8" i="1"/>
  <c r="S8" i="1"/>
  <c r="T8" i="1"/>
  <c r="I8" i="1"/>
  <c r="I9" i="1"/>
  <c r="K8" i="1"/>
  <c r="I10" i="1"/>
  <c r="I11" i="1"/>
  <c r="K10" i="1"/>
  <c r="I12" i="1"/>
  <c r="I13" i="1"/>
  <c r="K12" i="1"/>
  <c r="R3" i="1"/>
  <c r="S3" i="1"/>
  <c r="T3" i="1"/>
  <c r="I14" i="1"/>
  <c r="I15" i="1"/>
  <c r="K14" i="1"/>
  <c r="R4" i="1"/>
  <c r="S4" i="1"/>
  <c r="T4" i="1"/>
  <c r="I20" i="1"/>
  <c r="I21" i="1"/>
  <c r="K20" i="1"/>
  <c r="I22" i="1"/>
  <c r="I23" i="1"/>
  <c r="K22" i="1"/>
  <c r="I24" i="1"/>
  <c r="I25" i="1"/>
  <c r="K24" i="1"/>
  <c r="R5" i="1"/>
  <c r="S5" i="1"/>
  <c r="T5" i="1"/>
  <c r="I2" i="1"/>
  <c r="I3" i="1"/>
  <c r="K2" i="1"/>
  <c r="I6" i="1"/>
  <c r="I7" i="1"/>
  <c r="K6" i="1"/>
  <c r="R2" i="1"/>
  <c r="S2" i="1"/>
  <c r="T2" i="1"/>
  <c r="I4" i="1"/>
  <c r="I5" i="1"/>
  <c r="I16" i="1"/>
  <c r="I17" i="1"/>
  <c r="I18" i="1"/>
  <c r="K18" i="1"/>
  <c r="I19" i="1"/>
  <c r="H27" i="1"/>
  <c r="H28" i="1"/>
  <c r="H29" i="1"/>
  <c r="H50" i="1"/>
  <c r="H30" i="1"/>
  <c r="H31" i="1"/>
  <c r="H4" i="1"/>
  <c r="H51" i="1"/>
  <c r="H2" i="1"/>
  <c r="H3" i="1"/>
  <c r="H5" i="1"/>
  <c r="H6" i="1"/>
  <c r="H7" i="1"/>
  <c r="H52" i="1"/>
  <c r="H53" i="1"/>
  <c r="H54" i="1"/>
  <c r="H55" i="1"/>
  <c r="H56" i="1"/>
  <c r="H57" i="1"/>
  <c r="H32" i="1"/>
  <c r="H33" i="1"/>
  <c r="H34" i="1"/>
  <c r="H35" i="1"/>
  <c r="H8" i="1"/>
  <c r="H9" i="1"/>
  <c r="H36" i="1"/>
  <c r="H37" i="1"/>
  <c r="H10" i="1"/>
  <c r="H11" i="1"/>
  <c r="H58" i="1"/>
  <c r="H59" i="1"/>
  <c r="H60" i="1"/>
  <c r="H61" i="1"/>
  <c r="H12" i="1"/>
  <c r="H13" i="1"/>
  <c r="H64" i="1"/>
  <c r="H65" i="1"/>
  <c r="H42" i="1"/>
  <c r="H43" i="1"/>
  <c r="H14" i="1"/>
  <c r="H15" i="1"/>
  <c r="H16" i="1"/>
  <c r="H17" i="1"/>
  <c r="H18" i="1"/>
  <c r="H19" i="1"/>
  <c r="H66" i="1"/>
  <c r="H67" i="1"/>
  <c r="H62" i="1"/>
  <c r="H63" i="1"/>
  <c r="H38" i="1"/>
  <c r="H39" i="1"/>
  <c r="H40" i="1"/>
  <c r="H41" i="1"/>
  <c r="H68" i="1"/>
  <c r="H69" i="1"/>
  <c r="H20" i="1"/>
  <c r="H21" i="1"/>
  <c r="H22" i="1"/>
  <c r="H23" i="1"/>
  <c r="H24" i="1"/>
  <c r="H25" i="1"/>
  <c r="H70" i="1"/>
  <c r="H71" i="1"/>
  <c r="H72" i="1"/>
  <c r="H73" i="1"/>
  <c r="H44" i="1"/>
  <c r="H45" i="1"/>
  <c r="H46" i="1"/>
  <c r="H47" i="1"/>
  <c r="H48" i="1"/>
  <c r="H49" i="1"/>
  <c r="H26" i="1"/>
</calcChain>
</file>

<file path=xl/sharedStrings.xml><?xml version="1.0" encoding="utf-8"?>
<sst xmlns="http://schemas.openxmlformats.org/spreadsheetml/2006/main" count="212" uniqueCount="55">
  <si>
    <t>Dead</t>
  </si>
  <si>
    <t>Live on Bottom</t>
  </si>
  <si>
    <t>Total</t>
  </si>
  <si>
    <t>Swimming</t>
  </si>
  <si>
    <t>Date</t>
  </si>
  <si>
    <t>Days Post Treatment</t>
  </si>
  <si>
    <t>Days Post Fertilization</t>
  </si>
  <si>
    <t>Jar</t>
  </si>
  <si>
    <t>Treatment</t>
  </si>
  <si>
    <t>Total Living</t>
  </si>
  <si>
    <t>3c1</t>
  </si>
  <si>
    <t>3c2</t>
  </si>
  <si>
    <t>1c1</t>
  </si>
  <si>
    <t>3c3</t>
  </si>
  <si>
    <t>4c2</t>
  </si>
  <si>
    <t>4c1</t>
  </si>
  <si>
    <t>4c3</t>
  </si>
  <si>
    <t>1c2</t>
  </si>
  <si>
    <t>1c3</t>
  </si>
  <si>
    <t>1c4</t>
  </si>
  <si>
    <t>3c4</t>
  </si>
  <si>
    <t>3c5</t>
  </si>
  <si>
    <t>4c4</t>
  </si>
  <si>
    <t>3c6</t>
  </si>
  <si>
    <t>4c5</t>
  </si>
  <si>
    <t>1c5</t>
  </si>
  <si>
    <t>1c6</t>
  </si>
  <si>
    <t>4c6</t>
  </si>
  <si>
    <t>NO DATA</t>
  </si>
  <si>
    <t>Average total</t>
  </si>
  <si>
    <t>Average Living</t>
  </si>
  <si>
    <t>Avg Living</t>
  </si>
  <si>
    <t>Avg total</t>
  </si>
  <si>
    <t>% living</t>
  </si>
  <si>
    <t>sample vol. ul</t>
  </si>
  <si>
    <t>Total Larvae/Jar</t>
  </si>
  <si>
    <t>1C1</t>
  </si>
  <si>
    <t>1C2</t>
  </si>
  <si>
    <t>1C3</t>
  </si>
  <si>
    <t>1C4</t>
  </si>
  <si>
    <t>1C5</t>
  </si>
  <si>
    <t>1C6</t>
  </si>
  <si>
    <t>3C1</t>
  </si>
  <si>
    <t>3C2</t>
  </si>
  <si>
    <t>3C3</t>
  </si>
  <si>
    <t>3C4</t>
  </si>
  <si>
    <t>3C5</t>
  </si>
  <si>
    <t>3C6</t>
  </si>
  <si>
    <t>4C1</t>
  </si>
  <si>
    <t>4C2</t>
  </si>
  <si>
    <t>4C3</t>
  </si>
  <si>
    <t>4C4</t>
  </si>
  <si>
    <t>4C5</t>
  </si>
  <si>
    <t>4C6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</si>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</sst>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0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14" fontId="3" fillId="0" borderId="0" xfId="0" applyNumberFormat="1" applyFont="1"/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/>
    <xf numFmtId="0" fontId="0" fillId="0" borderId="0" xfId="0" applyFill="1"/>
    <xf numFmtId="14" fontId="0" fillId="0" borderId="0" xfId="0" applyNumberFormat="1" applyFill="1"/>
    <xf numFmtId="14" fontId="3" fillId="0" borderId="0" xfId="0" applyNumberFormat="1" applyFont="1" applyFill="1"/>
    <xf numFmtId="10" fontId="0" fillId="0" borderId="0" xfId="0" applyNumberFormat="1" applyFill="1"/>
  </cellXfs>
  <cellStyles count="2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Sheet1!$P$2</c:f>
              <c:strCache>
                <c:ptCount val="1"/>
                <c:pt idx="0">
                  <c:v>400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Sheet1!$W$2:$W$6</c:f>
                <c:numCache>
                  <c:formatCode>General</c:formatCode>
                  <c:ptCount val="5"/>
                  <c:pt idx="0">
                    <c:v>0.0890892720245479</c:v>
                  </c:pt>
                  <c:pt idx="1">
                    <c:v>0.13218465304163</c:v>
                  </c:pt>
                  <c:pt idx="3">
                    <c:v>0.262954641579577</c:v>
                  </c:pt>
                  <c:pt idx="4">
                    <c:v>0.139510569954596</c:v>
                  </c:pt>
                </c:numCache>
              </c:numRef>
            </c:plus>
            <c:minus>
              <c:numRef>
                <c:f>Sheet1!$W$2:$W$6</c:f>
                <c:numCache>
                  <c:formatCode>General</c:formatCode>
                  <c:ptCount val="5"/>
                  <c:pt idx="0">
                    <c:v>0.0890892720245479</c:v>
                  </c:pt>
                  <c:pt idx="1">
                    <c:v>0.13218465304163</c:v>
                  </c:pt>
                  <c:pt idx="3">
                    <c:v>0.262954641579577</c:v>
                  </c:pt>
                  <c:pt idx="4">
                    <c:v>0.139510569954596</c:v>
                  </c:pt>
                </c:numCache>
              </c:numRef>
            </c:minus>
          </c:errBars>
          <c:cat>
            <c:numRef>
              <c:f>Sheet1!$AE$4:$AE$8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Sheet1!$T$2:$T$6</c:f>
              <c:numCache>
                <c:formatCode>0.00%</c:formatCode>
                <c:ptCount val="5"/>
                <c:pt idx="0">
                  <c:v>0.981818181818182</c:v>
                </c:pt>
                <c:pt idx="1">
                  <c:v>0.949458483754513</c:v>
                </c:pt>
                <c:pt idx="2">
                  <c:v>0.682539682539682</c:v>
                </c:pt>
                <c:pt idx="3">
                  <c:v>0.44578313253012</c:v>
                </c:pt>
                <c:pt idx="4">
                  <c:v>0.246575342465753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Sheet1!$P$8</c:f>
              <c:strCache>
                <c:ptCount val="1"/>
                <c:pt idx="0">
                  <c:v>520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Sheet1!$W$8:$W$12</c:f>
                <c:numCache>
                  <c:formatCode>General</c:formatCode>
                  <c:ptCount val="5"/>
                  <c:pt idx="0">
                    <c:v>0.128058392074426</c:v>
                  </c:pt>
                  <c:pt idx="1">
                    <c:v>0.259389448316733</c:v>
                  </c:pt>
                  <c:pt idx="2">
                    <c:v>0.591717411862312</c:v>
                  </c:pt>
                  <c:pt idx="3">
                    <c:v>0.163118594765704</c:v>
                  </c:pt>
                  <c:pt idx="4">
                    <c:v>0.163175882523893</c:v>
                  </c:pt>
                </c:numCache>
              </c:numRef>
            </c:plus>
            <c:minus>
              <c:numRef>
                <c:f>Sheet1!$W$8:$W$12</c:f>
                <c:numCache>
                  <c:formatCode>General</c:formatCode>
                  <c:ptCount val="5"/>
                  <c:pt idx="0">
                    <c:v>0.128058392074426</c:v>
                  </c:pt>
                  <c:pt idx="1">
                    <c:v>0.259389448316733</c:v>
                  </c:pt>
                  <c:pt idx="2">
                    <c:v>0.591717411862312</c:v>
                  </c:pt>
                  <c:pt idx="3">
                    <c:v>0.163118594765704</c:v>
                  </c:pt>
                  <c:pt idx="4">
                    <c:v>0.163175882523893</c:v>
                  </c:pt>
                </c:numCache>
              </c:numRef>
            </c:minus>
          </c:errBars>
          <c:cat>
            <c:numRef>
              <c:f>Sheet1!$AE$4:$AE$8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Sheet1!$T$8:$T$12</c:f>
              <c:numCache>
                <c:formatCode>0.00%</c:formatCode>
                <c:ptCount val="5"/>
                <c:pt idx="0">
                  <c:v>0.997867803837953</c:v>
                </c:pt>
                <c:pt idx="1">
                  <c:v>0.937219730941704</c:v>
                </c:pt>
                <c:pt idx="2">
                  <c:v>0.905913978494624</c:v>
                </c:pt>
                <c:pt idx="3">
                  <c:v>0.662551440329218</c:v>
                </c:pt>
                <c:pt idx="4">
                  <c:v>0.339130434782609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Sheet1!$P$14</c:f>
              <c:strCache>
                <c:ptCount val="1"/>
                <c:pt idx="0">
                  <c:v>1000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Sheet1!$W$14:$W$18</c:f>
                <c:numCache>
                  <c:formatCode>General</c:formatCode>
                  <c:ptCount val="5"/>
                  <c:pt idx="0">
                    <c:v>0.427911305437537</c:v>
                  </c:pt>
                  <c:pt idx="1">
                    <c:v>0.16483337581168</c:v>
                  </c:pt>
                  <c:pt idx="2">
                    <c:v>0.0542001688026787</c:v>
                  </c:pt>
                  <c:pt idx="3">
                    <c:v>0.243176800785681</c:v>
                  </c:pt>
                  <c:pt idx="4">
                    <c:v>0.173149608379942</c:v>
                  </c:pt>
                </c:numCache>
              </c:numRef>
            </c:plus>
            <c:minus>
              <c:numRef>
                <c:f>Sheet1!$W$14:$W$18</c:f>
                <c:numCache>
                  <c:formatCode>General</c:formatCode>
                  <c:ptCount val="5"/>
                  <c:pt idx="0">
                    <c:v>0.427911305437537</c:v>
                  </c:pt>
                  <c:pt idx="1">
                    <c:v>0.16483337581168</c:v>
                  </c:pt>
                  <c:pt idx="2">
                    <c:v>0.0542001688026787</c:v>
                  </c:pt>
                  <c:pt idx="3">
                    <c:v>0.243176800785681</c:v>
                  </c:pt>
                  <c:pt idx="4">
                    <c:v>0.173149608379942</c:v>
                  </c:pt>
                </c:numCache>
              </c:numRef>
            </c:minus>
          </c:errBars>
          <c:cat>
            <c:numRef>
              <c:f>Sheet1!$AE$4:$AE$8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Sheet1!$T$14:$T$18</c:f>
              <c:numCache>
                <c:formatCode>0.00%</c:formatCode>
                <c:ptCount val="5"/>
                <c:pt idx="0">
                  <c:v>0.988095238095238</c:v>
                </c:pt>
                <c:pt idx="1">
                  <c:v>0.921641791044776</c:v>
                </c:pt>
                <c:pt idx="2">
                  <c:v>0.863760217983651</c:v>
                </c:pt>
                <c:pt idx="3">
                  <c:v>0.582822085889571</c:v>
                </c:pt>
                <c:pt idx="4">
                  <c:v>0.323529411764706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08248"/>
        <c:axId val="404478872"/>
      </c:lineChart>
      <c:catAx>
        <c:axId val="59940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478872"/>
        <c:crosses val="autoZero"/>
        <c:auto val="1"/>
        <c:lblAlgn val="ctr"/>
        <c:lblOffset val="100"/>
        <c:noMultiLvlLbl val="1"/>
      </c:catAx>
      <c:valAx>
        <c:axId val="40447887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599408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Sheet2!$J$37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Sheet2!$J$38:$J$42</c:f>
              <c:numCache>
                <c:formatCode>0.00%</c:formatCode>
                <c:ptCount val="5"/>
                <c:pt idx="0">
                  <c:v>0.0</c:v>
                </c:pt>
                <c:pt idx="2">
                  <c:v>0.535398230088496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Sheet2!$K$37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Sheet2!$K$38:$K$42</c:f>
              <c:numCache>
                <c:formatCode>0.00%</c:formatCode>
                <c:ptCount val="5"/>
                <c:pt idx="0">
                  <c:v>0.0</c:v>
                </c:pt>
                <c:pt idx="2">
                  <c:v>0.318181818181818</c:v>
                </c:pt>
                <c:pt idx="4">
                  <c:v>0.45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Sheet2!$L$37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Sheet2!$L$38:$L$42</c:f>
              <c:numCache>
                <c:formatCode>0.00%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Sheet2!$M$37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Sheet2!$M$38:$M$42</c:f>
              <c:numCache>
                <c:formatCode>0.00%</c:formatCode>
                <c:ptCount val="5"/>
                <c:pt idx="1">
                  <c:v>0.0</c:v>
                </c:pt>
                <c:pt idx="3">
                  <c:v>0.898809523809524</c:v>
                </c:pt>
                <c:pt idx="4">
                  <c:v>0.470588235294118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Sheet2!$N$37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Sheet2!$N$38:$N$42</c:f>
              <c:numCache>
                <c:formatCode>0.00%</c:formatCode>
                <c:ptCount val="5"/>
                <c:pt idx="1">
                  <c:v>0.0</c:v>
                </c:pt>
                <c:pt idx="3">
                  <c:v>0.760174418604651</c:v>
                </c:pt>
                <c:pt idx="4">
                  <c:v>0.4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Sheet2!$O$37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Sheet2!$I$38:$I$42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Sheet2!$O$38:$O$42</c:f>
              <c:numCache>
                <c:formatCode>0.00%</c:formatCode>
                <c:ptCount val="5"/>
                <c:pt idx="1">
                  <c:v>0.0</c:v>
                </c:pt>
                <c:pt idx="3">
                  <c:v>0.760174418604651</c:v>
                </c:pt>
                <c:pt idx="4">
                  <c:v>0.545454545454546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200856"/>
        <c:axId val="592159352"/>
      </c:lineChart>
      <c:dateAx>
        <c:axId val="6052008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92159352"/>
        <c:crosses val="autoZero"/>
        <c:auto val="1"/>
        <c:lblOffset val="100"/>
        <c:baseTimeUnit val="days"/>
      </c:dateAx>
      <c:valAx>
        <c:axId val="5921593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05200856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Survival'!$J$1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Survival'!$J$2:$J$6</c:f>
              <c:numCache>
                <c:formatCode>0.00%</c:formatCode>
                <c:ptCount val="5"/>
                <c:pt idx="0">
                  <c:v>1.0</c:v>
                </c:pt>
                <c:pt idx="3">
                  <c:v>0.271381578947368</c:v>
                </c:pt>
                <c:pt idx="4">
                  <c:v>0.367105263157895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Survival'!$K$1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Survival'!$K$2:$K$6</c:f>
              <c:numCache>
                <c:formatCode>0.00%</c:formatCode>
                <c:ptCount val="5"/>
                <c:pt idx="0">
                  <c:v>1.0</c:v>
                </c:pt>
                <c:pt idx="2">
                  <c:v>1.85672514619883</c:v>
                </c:pt>
                <c:pt idx="4">
                  <c:v>0.776315789473684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Survival'!$L$1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Survival'!$L$2:$L$6</c:f>
              <c:numCache>
                <c:formatCode>0.00%</c:formatCode>
                <c:ptCount val="5"/>
                <c:pt idx="0">
                  <c:v>1.0</c:v>
                </c:pt>
                <c:pt idx="2">
                  <c:v>0.749299719887955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'Percent Survival'!$M$1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Survival'!$M$2:$M$6</c:f>
              <c:numCache>
                <c:formatCode>0.00%</c:formatCode>
                <c:ptCount val="5"/>
                <c:pt idx="1">
                  <c:v>1.0</c:v>
                </c:pt>
                <c:pt idx="2">
                  <c:v>1.191756272401434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Survival'!$N$1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Survival'!$N$2:$N$6</c:f>
              <c:numCache>
                <c:formatCode>0.00%</c:formatCode>
                <c:ptCount val="5"/>
                <c:pt idx="1">
                  <c:v>1.0</c:v>
                </c:pt>
                <c:pt idx="3">
                  <c:v>0.257352941176471</c:v>
                </c:pt>
                <c:pt idx="4">
                  <c:v>0.301470588235294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Survival'!$O$1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'Percent Survival'!$I$2:$I$6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Survival'!$O$2:$O$6</c:f>
              <c:numCache>
                <c:formatCode>0.00%</c:formatCode>
                <c:ptCount val="5"/>
                <c:pt idx="1">
                  <c:v>1.0</c:v>
                </c:pt>
                <c:pt idx="3">
                  <c:v>0.565068493150685</c:v>
                </c:pt>
                <c:pt idx="4">
                  <c:v>0.128401826484018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61608"/>
        <c:axId val="605065864"/>
      </c:lineChart>
      <c:dateAx>
        <c:axId val="39686160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605065864"/>
        <c:crosses val="autoZero"/>
        <c:auto val="1"/>
        <c:lblOffset val="100"/>
        <c:baseTimeUnit val="days"/>
      </c:dateAx>
      <c:valAx>
        <c:axId val="6050658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96861608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Survival'!$J$8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Survival'!$J$9:$J$14</c:f>
              <c:numCache>
                <c:formatCode>0.00%</c:formatCode>
                <c:ptCount val="6"/>
                <c:pt idx="0">
                  <c:v>1.0</c:v>
                </c:pt>
                <c:pt idx="2">
                  <c:v>0.713507625272331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Survival'!$K$8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Survival'!$K$9:$K$14</c:f>
              <c:numCache>
                <c:formatCode>0.00%</c:formatCode>
                <c:ptCount val="6"/>
                <c:pt idx="0">
                  <c:v>1.0</c:v>
                </c:pt>
                <c:pt idx="2">
                  <c:v>0.375</c:v>
                </c:pt>
                <c:pt idx="4">
                  <c:v>0.109821428571429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Survival'!$L$8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Survival'!$L$9:$L$14</c:f>
              <c:numCache>
                <c:formatCode>0.00%</c:formatCode>
                <c:ptCount val="6"/>
                <c:pt idx="0">
                  <c:v>1.0</c:v>
                </c:pt>
                <c:pt idx="2">
                  <c:v>0.84280303030303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'Percent Survival'!$M$8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Survival'!$M$9:$M$14</c:f>
              <c:numCache>
                <c:formatCode>0.00%</c:formatCode>
                <c:ptCount val="6"/>
                <c:pt idx="1">
                  <c:v>1.0</c:v>
                </c:pt>
                <c:pt idx="3">
                  <c:v>0.694444444444444</c:v>
                </c:pt>
                <c:pt idx="4">
                  <c:v>0.390625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Survival'!$N$8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Survival'!$N$9:$N$14</c:f>
              <c:numCache>
                <c:formatCode>0.00%</c:formatCode>
                <c:ptCount val="6"/>
                <c:pt idx="1">
                  <c:v>1.0</c:v>
                </c:pt>
                <c:pt idx="3">
                  <c:v>0.559210526315789</c:v>
                </c:pt>
                <c:pt idx="4">
                  <c:v>0.223684210526316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Survival'!$O$8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'Percent Survival'!$I$9:$I$14</c:f>
              <c:numCache>
                <c:formatCode>m/d/yy</c:formatCode>
                <c:ptCount val="6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'Percent Survival'!$O$9:$O$14</c:f>
              <c:numCache>
                <c:formatCode>0.00%</c:formatCode>
                <c:ptCount val="6"/>
                <c:pt idx="1">
                  <c:v>1.0</c:v>
                </c:pt>
                <c:pt idx="3">
                  <c:v>0.74468085106383</c:v>
                </c:pt>
                <c:pt idx="4">
                  <c:v>0.319148936170213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526408"/>
        <c:axId val="592772792"/>
      </c:lineChart>
      <c:dateAx>
        <c:axId val="59952640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92772792"/>
        <c:crosses val="autoZero"/>
        <c:auto val="1"/>
        <c:lblOffset val="100"/>
        <c:baseTimeUnit val="days"/>
      </c:dateAx>
      <c:valAx>
        <c:axId val="592772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99526408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'Percent Survival'!$J$15</c:f>
              <c:strCache>
                <c:ptCount val="1"/>
                <c:pt idx="0">
                  <c:v>4C1</c:v>
                </c:pt>
              </c:strCache>
            </c:strRef>
          </c:tx>
          <c:val>
            <c:numRef>
              <c:f>'Percent Survival'!$J$16:$J$20</c:f>
              <c:numCache>
                <c:formatCode>0.00%</c:formatCode>
                <c:ptCount val="5"/>
                <c:pt idx="0">
                  <c:v>1.0</c:v>
                </c:pt>
                <c:pt idx="2">
                  <c:v>0.464601769911504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'Percent Survival'!$K$15</c:f>
              <c:strCache>
                <c:ptCount val="1"/>
                <c:pt idx="0">
                  <c:v>4C2</c:v>
                </c:pt>
              </c:strCache>
            </c:strRef>
          </c:tx>
          <c:val>
            <c:numRef>
              <c:f>'Percent Survival'!$K$16:$K$20</c:f>
              <c:numCache>
                <c:formatCode>0.00%</c:formatCode>
                <c:ptCount val="5"/>
                <c:pt idx="0">
                  <c:v>1.0</c:v>
                </c:pt>
                <c:pt idx="2">
                  <c:v>0.681818181818182</c:v>
                </c:pt>
                <c:pt idx="4">
                  <c:v>0.375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'Percent Survival'!$L$15</c:f>
              <c:strCache>
                <c:ptCount val="1"/>
                <c:pt idx="0">
                  <c:v>4C3</c:v>
                </c:pt>
              </c:strCache>
            </c:strRef>
          </c:tx>
          <c:val>
            <c:numRef>
              <c:f>'Percent Survival'!$L$16:$L$20</c:f>
              <c:numCache>
                <c:formatCode>0.00%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'Percent Survival'!$M$15</c:f>
              <c:strCache>
                <c:ptCount val="1"/>
                <c:pt idx="0">
                  <c:v>4C4</c:v>
                </c:pt>
              </c:strCache>
            </c:strRef>
          </c:tx>
          <c:val>
            <c:numRef>
              <c:f>'Percent Survival'!$M$16:$M$20</c:f>
              <c:numCache>
                <c:formatCode>0.00%</c:formatCode>
                <c:ptCount val="5"/>
                <c:pt idx="1">
                  <c:v>1.0</c:v>
                </c:pt>
                <c:pt idx="3">
                  <c:v>0.101190476190476</c:v>
                </c:pt>
                <c:pt idx="4">
                  <c:v>0.0535714285714286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'Percent Survival'!$N$15</c:f>
              <c:strCache>
                <c:ptCount val="1"/>
                <c:pt idx="0">
                  <c:v>4C5</c:v>
                </c:pt>
              </c:strCache>
            </c:strRef>
          </c:tx>
          <c:val>
            <c:numRef>
              <c:f>'Percent Survival'!$N$16:$N$20</c:f>
              <c:numCache>
                <c:formatCode>0.00%</c:formatCode>
                <c:ptCount val="5"/>
                <c:pt idx="1">
                  <c:v>1.0</c:v>
                </c:pt>
                <c:pt idx="3">
                  <c:v>0.239825581395349</c:v>
                </c:pt>
                <c:pt idx="4">
                  <c:v>0.143895348837209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'Percent Survival'!$O$15</c:f>
              <c:strCache>
                <c:ptCount val="1"/>
                <c:pt idx="0">
                  <c:v>4C6</c:v>
                </c:pt>
              </c:strCache>
            </c:strRef>
          </c:tx>
          <c:val>
            <c:numRef>
              <c:f>'Percent Survival'!$O$16:$O$20</c:f>
              <c:numCache>
                <c:formatCode>0.00%</c:formatCode>
                <c:ptCount val="5"/>
                <c:pt idx="1">
                  <c:v>1.0</c:v>
                </c:pt>
                <c:pt idx="3">
                  <c:v>0.239825581395349</c:v>
                </c:pt>
                <c:pt idx="4">
                  <c:v>0.109011627906977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449256"/>
        <c:axId val="605179256"/>
      </c:lineChart>
      <c:catAx>
        <c:axId val="605449256"/>
        <c:scaling>
          <c:orientation val="minMax"/>
        </c:scaling>
        <c:delete val="0"/>
        <c:axPos val="b"/>
        <c:majorTickMark val="out"/>
        <c:minorTickMark val="none"/>
        <c:tickLblPos val="nextTo"/>
        <c:crossAx val="605179256"/>
        <c:crosses val="autoZero"/>
        <c:auto val="1"/>
        <c:lblAlgn val="ctr"/>
        <c:lblOffset val="100"/>
        <c:noMultiLvlLbl val="0"/>
      </c:catAx>
      <c:valAx>
        <c:axId val="6051792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05449256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Sheet1!$S$23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Sheet1!$S$24:$S$28</c:f>
              <c:numCache>
                <c:formatCode>General</c:formatCode>
                <c:ptCount val="5"/>
                <c:pt idx="0">
                  <c:v>38000.0</c:v>
                </c:pt>
                <c:pt idx="3">
                  <c:v>10312.5</c:v>
                </c:pt>
                <c:pt idx="4">
                  <c:v>13950.0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Sheet1!$T$23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Sheet1!$T$24:$T$28</c:f>
              <c:numCache>
                <c:formatCode>General</c:formatCode>
                <c:ptCount val="5"/>
                <c:pt idx="0">
                  <c:v>17100.0</c:v>
                </c:pt>
                <c:pt idx="2">
                  <c:v>31750.0</c:v>
                </c:pt>
                <c:pt idx="4">
                  <c:v>13275.0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Sheet1!$U$23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Sheet1!$U$24:$U$28</c:f>
              <c:numCache>
                <c:formatCode>General</c:formatCode>
                <c:ptCount val="5"/>
                <c:pt idx="0">
                  <c:v>35700.0</c:v>
                </c:pt>
                <c:pt idx="2">
                  <c:v>26750.0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Sheet1!$V$23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Sheet1!$V$24:$V$28</c:f>
              <c:numCache>
                <c:formatCode>General</c:formatCode>
                <c:ptCount val="5"/>
                <c:pt idx="1">
                  <c:v>27900.0</c:v>
                </c:pt>
                <c:pt idx="2">
                  <c:v>33250.0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Sheet1!$W$23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Sheet1!$W$24:$W$28</c:f>
              <c:numCache>
                <c:formatCode>General</c:formatCode>
                <c:ptCount val="5"/>
                <c:pt idx="1">
                  <c:v>30600.0</c:v>
                </c:pt>
                <c:pt idx="3">
                  <c:v>7875</c:v>
                </c:pt>
                <c:pt idx="4">
                  <c:v>9225.0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Sheet1!$X$23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Sheet1!$R$24:$R$28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Sheet1!$X$24:$X$28</c:f>
              <c:numCache>
                <c:formatCode>General</c:formatCode>
                <c:ptCount val="5"/>
                <c:pt idx="1">
                  <c:v>21900.0</c:v>
                </c:pt>
                <c:pt idx="3">
                  <c:v>12375.0</c:v>
                </c:pt>
                <c:pt idx="4">
                  <c:v>2812.0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5640"/>
        <c:axId val="396453480"/>
      </c:lineChart>
      <c:dateAx>
        <c:axId val="58900564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396453480"/>
        <c:crosses val="autoZero"/>
        <c:auto val="1"/>
        <c:lblOffset val="100"/>
        <c:baseTimeUnit val="days"/>
      </c:dateAx>
      <c:valAx>
        <c:axId val="396453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9005640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Sheet1!$S$30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Sheet1!$S$31:$S$35</c:f>
              <c:numCache>
                <c:formatCode>General</c:formatCode>
                <c:ptCount val="5"/>
                <c:pt idx="0">
                  <c:v>45900.0</c:v>
                </c:pt>
                <c:pt idx="2">
                  <c:v>32750.0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Sheet1!$T$30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Sheet1!$T$31:$T$35</c:f>
              <c:numCache>
                <c:formatCode>General</c:formatCode>
                <c:ptCount val="5"/>
                <c:pt idx="0">
                  <c:v>42000.0</c:v>
                </c:pt>
                <c:pt idx="2">
                  <c:v>1575</c:v>
                </c:pt>
                <c:pt idx="4">
                  <c:v>4612.5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Sheet1!$U$30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Sheet1!$U$31:$U$35</c:f>
              <c:numCache>
                <c:formatCode>General</c:formatCode>
                <c:ptCount val="5"/>
                <c:pt idx="0">
                  <c:v>52800.0</c:v>
                </c:pt>
                <c:pt idx="2">
                  <c:v>44500.0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Sheet1!$V$30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Sheet1!$V$31:$V$35</c:f>
              <c:numCache>
                <c:formatCode>General</c:formatCode>
                <c:ptCount val="5"/>
                <c:pt idx="1">
                  <c:v>21600.0</c:v>
                </c:pt>
                <c:pt idx="3">
                  <c:v>15000.0</c:v>
                </c:pt>
                <c:pt idx="4">
                  <c:v>8437.5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Sheet1!$W$30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Sheet1!$W$31:$W$35</c:f>
              <c:numCache>
                <c:formatCode>General</c:formatCode>
                <c:ptCount val="5"/>
                <c:pt idx="1">
                  <c:v>17100.0</c:v>
                </c:pt>
                <c:pt idx="3">
                  <c:v>9562.5</c:v>
                </c:pt>
                <c:pt idx="4">
                  <c:v>3825.0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Sheet1!$X$30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Sheet1!$R$31:$R$35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Sheet1!$X$31:$X$35</c:f>
              <c:numCache>
                <c:formatCode>General</c:formatCode>
                <c:ptCount val="5"/>
                <c:pt idx="1">
                  <c:v>28200.0</c:v>
                </c:pt>
                <c:pt idx="3">
                  <c:v>21000.0</c:v>
                </c:pt>
                <c:pt idx="4">
                  <c:v>9000.0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695208"/>
        <c:axId val="446311736"/>
      </c:lineChart>
      <c:dateAx>
        <c:axId val="60569520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46311736"/>
        <c:crosses val="autoZero"/>
        <c:auto val="1"/>
        <c:lblOffset val="100"/>
        <c:baseTimeUnit val="days"/>
      </c:dateAx>
      <c:valAx>
        <c:axId val="446311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5695208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Sheet1!$S$37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Sheet1!$S$38:$S$42</c:f>
              <c:numCache>
                <c:formatCode>General</c:formatCode>
                <c:ptCount val="5"/>
                <c:pt idx="0">
                  <c:v>33900.0</c:v>
                </c:pt>
                <c:pt idx="2">
                  <c:v>1575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Sheet1!$T$37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Sheet1!$T$38:$T$42</c:f>
              <c:numCache>
                <c:formatCode>General</c:formatCode>
                <c:ptCount val="5"/>
                <c:pt idx="0">
                  <c:v>3300.0</c:v>
                </c:pt>
                <c:pt idx="2">
                  <c:v>2250.0</c:v>
                </c:pt>
                <c:pt idx="4">
                  <c:v>1237.5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Sheet1!$U$37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Sheet1!$U$38:$U$42</c:f>
              <c:numCache>
                <c:formatCode>General</c:formatCode>
                <c:ptCount val="5"/>
                <c:pt idx="0">
                  <c:v>32100.0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Sheet1!$V$37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Sheet1!$V$38:$V$42</c:f>
              <c:numCache>
                <c:formatCode>General</c:formatCode>
                <c:ptCount val="5"/>
                <c:pt idx="1">
                  <c:v>315</c:v>
                </c:pt>
                <c:pt idx="3">
                  <c:v>3187.5</c:v>
                </c:pt>
                <c:pt idx="4">
                  <c:v>1687.5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Sheet1!$W$37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Sheet1!$W$38:$W$42</c:f>
              <c:numCache>
                <c:formatCode>General</c:formatCode>
                <c:ptCount val="5"/>
                <c:pt idx="1">
                  <c:v>25800.0</c:v>
                </c:pt>
                <c:pt idx="3">
                  <c:v>6187.500000000001</c:v>
                </c:pt>
                <c:pt idx="4">
                  <c:v>3712.5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Sheet1!$X$37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Sheet1!$R$38:$R$42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Sheet1!$X$38:$X$42</c:f>
              <c:numCache>
                <c:formatCode>General</c:formatCode>
                <c:ptCount val="5"/>
                <c:pt idx="1">
                  <c:v>25800.0</c:v>
                </c:pt>
                <c:pt idx="3">
                  <c:v>6187.500000000001</c:v>
                </c:pt>
                <c:pt idx="4">
                  <c:v>2812.5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117096"/>
        <c:axId val="598816840"/>
      </c:lineChart>
      <c:dateAx>
        <c:axId val="43211709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98816840"/>
        <c:crosses val="autoZero"/>
        <c:auto val="1"/>
        <c:lblOffset val="100"/>
        <c:baseTimeUnit val="days"/>
      </c:dateAx>
      <c:valAx>
        <c:axId val="598816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117096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Sheet2!$J$1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Sheet2!$J$2:$J$6</c:f>
              <c:numCache>
                <c:formatCode>General</c:formatCode>
                <c:ptCount val="5"/>
                <c:pt idx="0">
                  <c:v>0.0</c:v>
                </c:pt>
                <c:pt idx="3">
                  <c:v>27687.5</c:v>
                </c:pt>
                <c:pt idx="4">
                  <c:v>-3637.5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Sheet2!$K$1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Sheet2!$K$2:$K$6</c:f>
              <c:numCache>
                <c:formatCode>General</c:formatCode>
                <c:ptCount val="5"/>
                <c:pt idx="0">
                  <c:v>0.0</c:v>
                </c:pt>
                <c:pt idx="2">
                  <c:v>-14650.0</c:v>
                </c:pt>
                <c:pt idx="4">
                  <c:v>18475.0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Sheet2!$L$1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Sheet2!$L$2:$L$6</c:f>
              <c:numCache>
                <c:formatCode>General</c:formatCode>
                <c:ptCount val="5"/>
                <c:pt idx="0">
                  <c:v>0.0</c:v>
                </c:pt>
                <c:pt idx="2">
                  <c:v>8950.0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Sheet2!$M$1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Sheet2!$M$2:$M$6</c:f>
              <c:numCache>
                <c:formatCode>General</c:formatCode>
                <c:ptCount val="5"/>
                <c:pt idx="1">
                  <c:v>0.0</c:v>
                </c:pt>
                <c:pt idx="2">
                  <c:v>-5350.0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Sheet2!$N$1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Sheet2!$N$2:$N$6</c:f>
              <c:numCache>
                <c:formatCode>General</c:formatCode>
                <c:ptCount val="5"/>
                <c:pt idx="1">
                  <c:v>0.0</c:v>
                </c:pt>
                <c:pt idx="3">
                  <c:v>22725.0</c:v>
                </c:pt>
                <c:pt idx="4">
                  <c:v>-1350.000000000001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Sheet2!$O$1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Sheet2!$I$2:$I$6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Sheet2!$O$2:$O$6</c:f>
              <c:numCache>
                <c:formatCode>General</c:formatCode>
                <c:ptCount val="5"/>
                <c:pt idx="1">
                  <c:v>0.0</c:v>
                </c:pt>
                <c:pt idx="3">
                  <c:v>9524.999999999998</c:v>
                </c:pt>
                <c:pt idx="4">
                  <c:v>9563.000000000001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59864"/>
        <c:axId val="592181608"/>
      </c:lineChart>
      <c:dateAx>
        <c:axId val="588859864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92181608"/>
        <c:crosses val="autoZero"/>
        <c:auto val="1"/>
        <c:lblOffset val="100"/>
        <c:baseTimeUnit val="days"/>
      </c:dateAx>
      <c:valAx>
        <c:axId val="592181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859864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Sheet2!$J$8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Sheet2!$J$9:$J$13</c:f>
              <c:numCache>
                <c:formatCode>General</c:formatCode>
                <c:ptCount val="5"/>
                <c:pt idx="0">
                  <c:v>0.0</c:v>
                </c:pt>
                <c:pt idx="2">
                  <c:v>13150.0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Sheet2!$K$8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Sheet2!$K$9:$K$13</c:f>
              <c:numCache>
                <c:formatCode>General</c:formatCode>
                <c:ptCount val="5"/>
                <c:pt idx="0">
                  <c:v>0.0</c:v>
                </c:pt>
                <c:pt idx="2">
                  <c:v>26250.0</c:v>
                </c:pt>
                <c:pt idx="4">
                  <c:v>11137.5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Sheet2!$L$8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Sheet2!$L$9:$L$13</c:f>
              <c:numCache>
                <c:formatCode>General</c:formatCode>
                <c:ptCount val="5"/>
                <c:pt idx="0">
                  <c:v>0.0</c:v>
                </c:pt>
                <c:pt idx="2">
                  <c:v>8300.0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Sheet2!$M$8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Sheet2!$M$9:$M$13</c:f>
              <c:numCache>
                <c:formatCode>General</c:formatCode>
                <c:ptCount val="5"/>
                <c:pt idx="1">
                  <c:v>0.0</c:v>
                </c:pt>
                <c:pt idx="3">
                  <c:v>6600.0</c:v>
                </c:pt>
                <c:pt idx="4">
                  <c:v>6562.5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Sheet2!$N$8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Sheet2!$N$9:$N$13</c:f>
              <c:numCache>
                <c:formatCode>General</c:formatCode>
                <c:ptCount val="5"/>
                <c:pt idx="1">
                  <c:v>0.0</c:v>
                </c:pt>
                <c:pt idx="3">
                  <c:v>7537.5</c:v>
                </c:pt>
                <c:pt idx="4">
                  <c:v>5737.5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Sheet2!$O$8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Sheet2!$I$9:$I$13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Sheet2!$O$9:$O$13</c:f>
              <c:numCache>
                <c:formatCode>General</c:formatCode>
                <c:ptCount val="5"/>
                <c:pt idx="1">
                  <c:v>0.0</c:v>
                </c:pt>
                <c:pt idx="3">
                  <c:v>7200.0</c:v>
                </c:pt>
                <c:pt idx="4">
                  <c:v>12000.0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475752"/>
        <c:axId val="399888872"/>
      </c:lineChart>
      <c:dateAx>
        <c:axId val="60547575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399888872"/>
        <c:crosses val="autoZero"/>
        <c:auto val="1"/>
        <c:lblOffset val="100"/>
        <c:baseTimeUnit val="days"/>
      </c:dateAx>
      <c:valAx>
        <c:axId val="399888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5475752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Sheet2!$J$15</c:f>
              <c:strCache>
                <c:ptCount val="1"/>
                <c:pt idx="0">
                  <c:v>4C1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Sheet2!$J$16:$J$20</c:f>
              <c:numCache>
                <c:formatCode>General</c:formatCode>
                <c:ptCount val="5"/>
                <c:pt idx="0">
                  <c:v>0.0</c:v>
                </c:pt>
                <c:pt idx="2">
                  <c:v>18150.0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Sheet2!$K$15</c:f>
              <c:strCache>
                <c:ptCount val="1"/>
                <c:pt idx="0">
                  <c:v>4C2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Sheet2!$K$16:$K$20</c:f>
              <c:numCache>
                <c:formatCode>General</c:formatCode>
                <c:ptCount val="5"/>
                <c:pt idx="0">
                  <c:v>0.0</c:v>
                </c:pt>
                <c:pt idx="2">
                  <c:v>1050.0</c:v>
                </c:pt>
                <c:pt idx="4">
                  <c:v>1012.5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Sheet2!$L$15</c:f>
              <c:strCache>
                <c:ptCount val="1"/>
                <c:pt idx="0">
                  <c:v>4C3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Sheet2!$L$16:$L$20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3"/>
          <c:order val="3"/>
          <c:tx>
            <c:strRef>
              <c:f>Sheet2!$M$15</c:f>
              <c:strCache>
                <c:ptCount val="1"/>
                <c:pt idx="0">
                  <c:v>4C4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Sheet2!$M$16:$M$20</c:f>
              <c:numCache>
                <c:formatCode>General</c:formatCode>
                <c:ptCount val="5"/>
                <c:pt idx="1">
                  <c:v>0.0</c:v>
                </c:pt>
                <c:pt idx="3">
                  <c:v>28312.5</c:v>
                </c:pt>
                <c:pt idx="4">
                  <c:v>1500.0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Sheet2!$N$15</c:f>
              <c:strCache>
                <c:ptCount val="1"/>
                <c:pt idx="0">
                  <c:v>4C5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Sheet2!$N$16:$N$20</c:f>
              <c:numCache>
                <c:formatCode>General</c:formatCode>
                <c:ptCount val="5"/>
                <c:pt idx="1">
                  <c:v>0.0</c:v>
                </c:pt>
                <c:pt idx="3">
                  <c:v>19612.5</c:v>
                </c:pt>
                <c:pt idx="4">
                  <c:v>2475.000000000001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Sheet2!$O$15</c:f>
              <c:strCache>
                <c:ptCount val="1"/>
                <c:pt idx="0">
                  <c:v>4C6</c:v>
                </c:pt>
              </c:strCache>
            </c:strRef>
          </c:tx>
          <c:cat>
            <c:numRef>
              <c:f>Sheet2!$I$16:$I$20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Sheet2!$O$16:$O$20</c:f>
              <c:numCache>
                <c:formatCode>General</c:formatCode>
                <c:ptCount val="5"/>
                <c:pt idx="1">
                  <c:v>0.0</c:v>
                </c:pt>
                <c:pt idx="3">
                  <c:v>19612.5</c:v>
                </c:pt>
                <c:pt idx="4">
                  <c:v>3375.000000000001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175640"/>
        <c:axId val="413351800"/>
      </c:lineChart>
      <c:dateAx>
        <c:axId val="43217564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413351800"/>
        <c:crosses val="autoZero"/>
        <c:auto val="1"/>
        <c:lblOffset val="100"/>
        <c:baseTimeUnit val="days"/>
      </c:dateAx>
      <c:valAx>
        <c:axId val="413351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175640"/>
        <c:crosses val="autoZero"/>
        <c:crossBetween val="between"/>
      </c:valAx>
    </c:plotArea>
    <c:legend>
      <c:legendPos val="r"/>
      <c:legendEntry>
        <c:idx val="2"/>
        <c:delete val="1"/>
      </c:legendEntry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Sheet2!$J$23</c:f>
              <c:strCache>
                <c:ptCount val="1"/>
                <c:pt idx="0">
                  <c:v>1C1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Sheet2!$J$24:$J$28</c:f>
              <c:numCache>
                <c:formatCode>0.00%</c:formatCode>
                <c:ptCount val="5"/>
                <c:pt idx="0">
                  <c:v>0.0</c:v>
                </c:pt>
                <c:pt idx="3">
                  <c:v>0.728618421052631</c:v>
                </c:pt>
                <c:pt idx="4">
                  <c:v>-0.352727272727273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Sheet2!$K$23</c:f>
              <c:strCache>
                <c:ptCount val="1"/>
                <c:pt idx="0">
                  <c:v>1C2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Sheet2!$K$24:$K$28</c:f>
              <c:numCache>
                <c:formatCode>0.00%</c:formatCode>
                <c:ptCount val="5"/>
                <c:pt idx="0">
                  <c:v>0.0</c:v>
                </c:pt>
                <c:pt idx="2">
                  <c:v>-0.856725146198831</c:v>
                </c:pt>
                <c:pt idx="4">
                  <c:v>0.581889763779528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Sheet2!$L$23</c:f>
              <c:strCache>
                <c:ptCount val="1"/>
                <c:pt idx="0">
                  <c:v>1C3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Sheet2!$L$24:$L$28</c:f>
              <c:numCache>
                <c:formatCode>0.00%</c:formatCode>
                <c:ptCount val="5"/>
                <c:pt idx="0">
                  <c:v>0.0</c:v>
                </c:pt>
                <c:pt idx="2">
                  <c:v>0.250700280112045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Sheet2!$M$23</c:f>
              <c:strCache>
                <c:ptCount val="1"/>
                <c:pt idx="0">
                  <c:v>1C4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Sheet2!$M$24:$M$28</c:f>
              <c:numCache>
                <c:formatCode>0.00%</c:formatCode>
                <c:ptCount val="5"/>
                <c:pt idx="1">
                  <c:v>0.0</c:v>
                </c:pt>
                <c:pt idx="2">
                  <c:v>-0.160902255639098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Sheet2!$N$23</c:f>
              <c:strCache>
                <c:ptCount val="1"/>
                <c:pt idx="0">
                  <c:v>1C5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Sheet2!$N$24:$N$28</c:f>
              <c:numCache>
                <c:formatCode>0.00%</c:formatCode>
                <c:ptCount val="5"/>
                <c:pt idx="1">
                  <c:v>0.0</c:v>
                </c:pt>
                <c:pt idx="3">
                  <c:v>0.742647058823529</c:v>
                </c:pt>
                <c:pt idx="4">
                  <c:v>-0.171428571428572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Sheet2!$O$23</c:f>
              <c:strCache>
                <c:ptCount val="1"/>
                <c:pt idx="0">
                  <c:v>1C6</c:v>
                </c:pt>
              </c:strCache>
            </c:strRef>
          </c:tx>
          <c:cat>
            <c:numRef>
              <c:f>Sheet2!$I$24:$I$28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Sheet2!$O$24:$O$28</c:f>
              <c:numCache>
                <c:formatCode>0.00%</c:formatCode>
                <c:ptCount val="5"/>
                <c:pt idx="1">
                  <c:v>0.0</c:v>
                </c:pt>
                <c:pt idx="3">
                  <c:v>0.434931506849315</c:v>
                </c:pt>
                <c:pt idx="4">
                  <c:v>0.772767676767677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646552"/>
        <c:axId val="588825016"/>
      </c:lineChart>
      <c:dateAx>
        <c:axId val="39664655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588825016"/>
        <c:crosses val="autoZero"/>
        <c:auto val="1"/>
        <c:lblOffset val="100"/>
        <c:baseTimeUnit val="days"/>
      </c:dateAx>
      <c:valAx>
        <c:axId val="5888250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96646552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Sheet2!$J$30</c:f>
              <c:strCache>
                <c:ptCount val="1"/>
                <c:pt idx="0">
                  <c:v>3C1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Sheet2!$J$31:$J$35</c:f>
              <c:numCache>
                <c:formatCode>0.00%</c:formatCode>
                <c:ptCount val="5"/>
                <c:pt idx="0">
                  <c:v>0.0</c:v>
                </c:pt>
                <c:pt idx="2">
                  <c:v>0.286492374727669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Sheet2!$K$30</c:f>
              <c:strCache>
                <c:ptCount val="1"/>
                <c:pt idx="0">
                  <c:v>3C2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Sheet2!$K$31:$K$35</c:f>
              <c:numCache>
                <c:formatCode>0.00%</c:formatCode>
                <c:ptCount val="5"/>
                <c:pt idx="0">
                  <c:v>0.0</c:v>
                </c:pt>
                <c:pt idx="2">
                  <c:v>0.625</c:v>
                </c:pt>
                <c:pt idx="4">
                  <c:v>0.707142857142857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Sheet2!$L$30</c:f>
              <c:strCache>
                <c:ptCount val="1"/>
                <c:pt idx="0">
                  <c:v>3C3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Sheet2!$L$31:$L$35</c:f>
              <c:numCache>
                <c:formatCode>0.00%</c:formatCode>
                <c:ptCount val="5"/>
                <c:pt idx="0">
                  <c:v>0.0</c:v>
                </c:pt>
                <c:pt idx="2">
                  <c:v>0.15719696969697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Sheet2!$M$30</c:f>
              <c:strCache>
                <c:ptCount val="1"/>
                <c:pt idx="0">
                  <c:v>3C4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Sheet2!$M$31:$M$35</c:f>
              <c:numCache>
                <c:formatCode>0.00%</c:formatCode>
                <c:ptCount val="5"/>
                <c:pt idx="1">
                  <c:v>0.0</c:v>
                </c:pt>
                <c:pt idx="3">
                  <c:v>0.305555555555556</c:v>
                </c:pt>
                <c:pt idx="4">
                  <c:v>0.4375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Sheet2!$N$30</c:f>
              <c:strCache>
                <c:ptCount val="1"/>
                <c:pt idx="0">
                  <c:v>3C5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Sheet2!$N$31:$N$35</c:f>
              <c:numCache>
                <c:formatCode>0.00%</c:formatCode>
                <c:ptCount val="5"/>
                <c:pt idx="1">
                  <c:v>0.0</c:v>
                </c:pt>
                <c:pt idx="3">
                  <c:v>0.44078947368421</c:v>
                </c:pt>
                <c:pt idx="4">
                  <c:v>0.6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Sheet2!$O$30</c:f>
              <c:strCache>
                <c:ptCount val="1"/>
                <c:pt idx="0">
                  <c:v>3C6</c:v>
                </c:pt>
              </c:strCache>
            </c:strRef>
          </c:tx>
          <c:cat>
            <c:numRef>
              <c:f>Sheet2!$I$31:$I$35</c:f>
              <c:numCache>
                <c:formatCode>m/d/yy</c:formatCode>
                <c:ptCount val="5"/>
                <c:pt idx="0">
                  <c:v>40753.0</c:v>
                </c:pt>
                <c:pt idx="1">
                  <c:v>40757.0</c:v>
                </c:pt>
                <c:pt idx="2">
                  <c:v>40760.0</c:v>
                </c:pt>
                <c:pt idx="3">
                  <c:v>40764.0</c:v>
                </c:pt>
                <c:pt idx="4">
                  <c:v>40767.0</c:v>
                </c:pt>
              </c:numCache>
            </c:numRef>
          </c:cat>
          <c:val>
            <c:numRef>
              <c:f>Sheet2!$O$31:$O$35</c:f>
              <c:numCache>
                <c:formatCode>0.00%</c:formatCode>
                <c:ptCount val="5"/>
                <c:pt idx="1">
                  <c:v>0.0</c:v>
                </c:pt>
                <c:pt idx="3">
                  <c:v>0.25531914893617</c:v>
                </c:pt>
                <c:pt idx="4">
                  <c:v>0.571428571428571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721496"/>
        <c:axId val="1314936"/>
      </c:lineChart>
      <c:dateAx>
        <c:axId val="59972149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1314936"/>
        <c:crosses val="autoZero"/>
        <c:auto val="1"/>
        <c:lblOffset val="100"/>
        <c:baseTimeUnit val="days"/>
      </c:dateAx>
      <c:valAx>
        <c:axId val="13149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99721496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chart" Target="../charts/chart9.xml"/><Relationship Id="rId6" Type="http://schemas.openxmlformats.org/officeDocument/2006/relationships/chart" Target="../charts/chart10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Relationship Id="rId3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228600</xdr:colOff>
      <xdr:row>0</xdr:row>
      <xdr:rowOff>50800</xdr:rowOff>
    </xdr:from>
    <xdr:to>
      <xdr:col>28</xdr:col>
      <xdr:colOff>673100</xdr:colOff>
      <xdr:row>14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88900</xdr:colOff>
      <xdr:row>14</xdr:row>
      <xdr:rowOff>101600</xdr:rowOff>
    </xdr:from>
    <xdr:to>
      <xdr:col>29</xdr:col>
      <xdr:colOff>533400</xdr:colOff>
      <xdr:row>28</xdr:row>
      <xdr:rowOff>177800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114300</xdr:colOff>
      <xdr:row>29</xdr:row>
      <xdr:rowOff>101600</xdr:rowOff>
    </xdr:from>
    <xdr:to>
      <xdr:col>29</xdr:col>
      <xdr:colOff>558800</xdr:colOff>
      <xdr:row>43</xdr:row>
      <xdr:rowOff>177800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723900</xdr:colOff>
      <xdr:row>44</xdr:row>
      <xdr:rowOff>38100</xdr:rowOff>
    </xdr:from>
    <xdr:to>
      <xdr:col>28</xdr:col>
      <xdr:colOff>342900</xdr:colOff>
      <xdr:row>58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</xdr:colOff>
      <xdr:row>0</xdr:row>
      <xdr:rowOff>50800</xdr:rowOff>
    </xdr:from>
    <xdr:to>
      <xdr:col>20</xdr:col>
      <xdr:colOff>533400</xdr:colOff>
      <xdr:row>14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101600</xdr:colOff>
      <xdr:row>15</xdr:row>
      <xdr:rowOff>25400</xdr:rowOff>
    </xdr:from>
    <xdr:to>
      <xdr:col>20</xdr:col>
      <xdr:colOff>546100</xdr:colOff>
      <xdr:row>29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30</xdr:row>
      <xdr:rowOff>12700</xdr:rowOff>
    </xdr:from>
    <xdr:to>
      <xdr:col>20</xdr:col>
      <xdr:colOff>558800</xdr:colOff>
      <xdr:row>44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622300</xdr:colOff>
      <xdr:row>45</xdr:row>
      <xdr:rowOff>107950</xdr:rowOff>
    </xdr:from>
    <xdr:to>
      <xdr:col>13</xdr:col>
      <xdr:colOff>241300</xdr:colOff>
      <xdr:row>59</xdr:row>
      <xdr:rowOff>184150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596900</xdr:colOff>
      <xdr:row>59</xdr:row>
      <xdr:rowOff>107950</xdr:rowOff>
    </xdr:from>
    <xdr:to>
      <xdr:col>13</xdr:col>
      <xdr:colOff>215900</xdr:colOff>
      <xdr:row>73</xdr:row>
      <xdr:rowOff>184150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584200</xdr:colOff>
      <xdr:row>64</xdr:row>
      <xdr:rowOff>146050</xdr:rowOff>
    </xdr:from>
    <xdr:to>
      <xdr:col>12</xdr:col>
      <xdr:colOff>203200</xdr:colOff>
      <xdr:row>79</xdr:row>
      <xdr:rowOff>31750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19050</xdr:rowOff>
    </xdr:from>
    <xdr:to>
      <xdr:col>20</xdr:col>
      <xdr:colOff>635000</xdr:colOff>
      <xdr:row>14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254000</xdr:colOff>
      <xdr:row>14</xdr:row>
      <xdr:rowOff>184150</xdr:rowOff>
    </xdr:from>
    <xdr:to>
      <xdr:col>20</xdr:col>
      <xdr:colOff>698500</xdr:colOff>
      <xdr:row>29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279400</xdr:colOff>
      <xdr:row>29</xdr:row>
      <xdr:rowOff>107950</xdr:rowOff>
    </xdr:from>
    <xdr:to>
      <xdr:col>20</xdr:col>
      <xdr:colOff>723900</xdr:colOff>
      <xdr:row>43</xdr:row>
      <xdr:rowOff>184150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tabSelected="1" topLeftCell="K1" workbookViewId="0">
      <selection activeCell="V3" sqref="V3"/>
    </sheetView>
  </sheetViews>
  <sheetFormatPr baseColWidth="10" defaultRowHeight="15" x14ac:dyDescent="0"/>
  <cols>
    <col min="12" max="12" width="10.83203125" style="3"/>
  </cols>
  <sheetData>
    <row r="1" spans="1:31">
      <c r="A1" t="s">
        <v>7</v>
      </c>
      <c r="B1" t="s">
        <v>8</v>
      </c>
      <c r="C1" t="s">
        <v>4</v>
      </c>
      <c r="D1" t="s">
        <v>6</v>
      </c>
      <c r="E1" t="s">
        <v>5</v>
      </c>
      <c r="F1" t="s">
        <v>0</v>
      </c>
      <c r="G1" t="s">
        <v>1</v>
      </c>
      <c r="H1" t="s">
        <v>3</v>
      </c>
      <c r="I1" t="s">
        <v>9</v>
      </c>
      <c r="J1" t="s">
        <v>2</v>
      </c>
      <c r="K1" t="s">
        <v>30</v>
      </c>
      <c r="L1" s="3" t="s">
        <v>29</v>
      </c>
      <c r="M1" t="s">
        <v>34</v>
      </c>
      <c r="N1" t="s">
        <v>35</v>
      </c>
      <c r="P1" t="s">
        <v>8</v>
      </c>
      <c r="Q1" t="s">
        <v>4</v>
      </c>
      <c r="R1" t="s">
        <v>31</v>
      </c>
      <c r="S1" t="s">
        <v>32</v>
      </c>
      <c r="T1" t="s">
        <v>33</v>
      </c>
      <c r="U1" t="s">
        <v>54</v>
      </c>
    </row>
    <row r="2" spans="1:31">
      <c r="A2" t="s">
        <v>15</v>
      </c>
      <c r="B2">
        <v>400</v>
      </c>
      <c r="C2" s="1">
        <v>40753</v>
      </c>
      <c r="D2">
        <v>8</v>
      </c>
      <c r="E2">
        <v>2</v>
      </c>
      <c r="F2">
        <v>0</v>
      </c>
      <c r="G2">
        <v>6</v>
      </c>
      <c r="H2">
        <f t="shared" ref="H2:H33" si="0">J2-SUM(F2:G2)</f>
        <v>49</v>
      </c>
      <c r="I2">
        <f t="shared" ref="I2:I33" si="1">J2-F2</f>
        <v>55</v>
      </c>
      <c r="J2">
        <v>55</v>
      </c>
      <c r="K2">
        <f>AVERAGE(I2:I3)</f>
        <v>56.5</v>
      </c>
      <c r="L2" s="3">
        <f>AVERAGE(J2:J3)</f>
        <v>56.5</v>
      </c>
      <c r="M2">
        <v>75</v>
      </c>
      <c r="N2">
        <f>L2/M2*45000</f>
        <v>33900</v>
      </c>
      <c r="P2">
        <v>400</v>
      </c>
      <c r="Q2" s="1">
        <v>40753</v>
      </c>
      <c r="R2">
        <f>AVERAGE(K2,K6)</f>
        <v>54</v>
      </c>
      <c r="S2" s="3">
        <f>AVERAGE(L2,L6)</f>
        <v>55</v>
      </c>
      <c r="T2" s="2">
        <f>R2/S2</f>
        <v>0.98181818181818181</v>
      </c>
      <c r="U2">
        <f>STDEV(K2,K6)</f>
        <v>3.5355339059327378</v>
      </c>
      <c r="V2">
        <f>CONFIDENCE(0.05, U2, 2)</f>
        <v>4.8999099613501338</v>
      </c>
      <c r="W2" s="2">
        <f>V2/S2</f>
        <v>8.9089272024547889E-2</v>
      </c>
    </row>
    <row r="3" spans="1:31">
      <c r="A3" t="s">
        <v>15</v>
      </c>
      <c r="B3">
        <v>400</v>
      </c>
      <c r="C3" s="1">
        <v>40753</v>
      </c>
      <c r="D3">
        <v>8</v>
      </c>
      <c r="E3">
        <v>2</v>
      </c>
      <c r="F3">
        <v>0</v>
      </c>
      <c r="G3">
        <v>5</v>
      </c>
      <c r="H3">
        <f t="shared" si="0"/>
        <v>53</v>
      </c>
      <c r="I3">
        <f t="shared" si="1"/>
        <v>58</v>
      </c>
      <c r="J3">
        <v>58</v>
      </c>
      <c r="M3">
        <v>75</v>
      </c>
      <c r="P3">
        <v>400</v>
      </c>
      <c r="Q3" s="1">
        <v>40757</v>
      </c>
      <c r="R3">
        <f>AVERAGE(K8,K10,K12)</f>
        <v>43.833333333333336</v>
      </c>
      <c r="S3" s="3">
        <f>AVERAGE(L8,L10,L12)</f>
        <v>46.166666666666664</v>
      </c>
      <c r="T3" s="2">
        <f t="shared" ref="T3:T6" si="2">R3/S3</f>
        <v>0.94945848375451269</v>
      </c>
      <c r="U3">
        <f>STDEV(K8,K10,K12)</f>
        <v>5.3928965624544789</v>
      </c>
      <c r="V3">
        <f>CONFIDENCE(0.05, U3, 3)</f>
        <v>6.1025248154219138</v>
      </c>
      <c r="W3" s="2">
        <f t="shared" ref="W3:W18" si="3">V3/S3</f>
        <v>0.13218465304162991</v>
      </c>
    </row>
    <row r="4" spans="1:31">
      <c r="A4" t="s">
        <v>14</v>
      </c>
      <c r="B4">
        <v>400</v>
      </c>
      <c r="C4" s="1">
        <v>40753</v>
      </c>
      <c r="D4">
        <v>8</v>
      </c>
      <c r="E4">
        <v>2</v>
      </c>
      <c r="F4">
        <v>3</v>
      </c>
      <c r="G4">
        <v>1</v>
      </c>
      <c r="H4">
        <f t="shared" si="0"/>
        <v>1</v>
      </c>
      <c r="I4">
        <f t="shared" si="1"/>
        <v>2</v>
      </c>
      <c r="J4">
        <v>5</v>
      </c>
      <c r="L4" s="4"/>
      <c r="M4">
        <v>75</v>
      </c>
      <c r="N4">
        <f t="shared" ref="N4:N66" si="4">L4/M4*45000</f>
        <v>0</v>
      </c>
      <c r="P4">
        <v>400</v>
      </c>
      <c r="Q4" s="1">
        <v>40760</v>
      </c>
      <c r="R4">
        <f>AVERAGE(K14)</f>
        <v>21.5</v>
      </c>
      <c r="S4" s="3">
        <f>AVERAGE(L14)</f>
        <v>31.5</v>
      </c>
      <c r="T4" s="2">
        <f t="shared" si="2"/>
        <v>0.68253968253968256</v>
      </c>
      <c r="W4" s="2"/>
      <c r="AE4">
        <v>1</v>
      </c>
    </row>
    <row r="5" spans="1:31">
      <c r="A5" t="s">
        <v>14</v>
      </c>
      <c r="B5">
        <v>400</v>
      </c>
      <c r="C5" s="1">
        <v>40753</v>
      </c>
      <c r="D5">
        <v>8</v>
      </c>
      <c r="E5">
        <v>2</v>
      </c>
      <c r="F5">
        <v>0</v>
      </c>
      <c r="G5">
        <v>2</v>
      </c>
      <c r="H5">
        <f t="shared" si="0"/>
        <v>4</v>
      </c>
      <c r="I5">
        <f t="shared" si="1"/>
        <v>6</v>
      </c>
      <c r="J5">
        <v>6</v>
      </c>
      <c r="M5">
        <v>75</v>
      </c>
      <c r="P5">
        <v>400</v>
      </c>
      <c r="Q5" s="1">
        <v>40764</v>
      </c>
      <c r="R5">
        <f>AVERAGE(K20,K22,K24)</f>
        <v>6.166666666666667</v>
      </c>
      <c r="S5" s="3">
        <f>AVERAGE(L20,L22,L24)</f>
        <v>13.833333333333334</v>
      </c>
      <c r="T5" s="2">
        <f t="shared" si="2"/>
        <v>0.44578313253012047</v>
      </c>
      <c r="U5">
        <f>STDEV(K20,K22,K24)</f>
        <v>3.2145502536643189</v>
      </c>
      <c r="V5">
        <f>CONFIDENCE(0.05, U5, 3)</f>
        <v>3.6375392085174818</v>
      </c>
      <c r="W5" s="2">
        <f t="shared" si="3"/>
        <v>0.26295464157957699</v>
      </c>
      <c r="AE5">
        <v>4</v>
      </c>
    </row>
    <row r="6" spans="1:31">
      <c r="A6" t="s">
        <v>16</v>
      </c>
      <c r="B6">
        <v>400</v>
      </c>
      <c r="C6" s="1">
        <v>40753</v>
      </c>
      <c r="D6">
        <v>8</v>
      </c>
      <c r="E6">
        <v>2</v>
      </c>
      <c r="F6">
        <v>1</v>
      </c>
      <c r="G6">
        <v>2</v>
      </c>
      <c r="H6">
        <f t="shared" si="0"/>
        <v>45</v>
      </c>
      <c r="I6">
        <f t="shared" si="1"/>
        <v>47</v>
      </c>
      <c r="J6">
        <v>48</v>
      </c>
      <c r="K6">
        <f t="shared" ref="K6:K66" si="5">AVERAGE(I6:I7)</f>
        <v>51.5</v>
      </c>
      <c r="L6" s="3">
        <f>AVERAGE(J6:J7)</f>
        <v>53.5</v>
      </c>
      <c r="M6">
        <v>75</v>
      </c>
      <c r="N6">
        <f t="shared" si="4"/>
        <v>32100.000000000004</v>
      </c>
      <c r="P6">
        <v>400</v>
      </c>
      <c r="Q6" s="1">
        <v>40767</v>
      </c>
      <c r="R6">
        <f>AVERAGE(K92,K94,K96)</f>
        <v>3</v>
      </c>
      <c r="S6" s="3">
        <f>AVERAGE(L92,L94,L96)</f>
        <v>12.166666666666666</v>
      </c>
      <c r="T6" s="2">
        <f t="shared" si="2"/>
        <v>0.24657534246575344</v>
      </c>
      <c r="U6">
        <f>STDEV(K92,K94,K96)</f>
        <v>1.7320508075688772</v>
      </c>
      <c r="V6">
        <f>CONFIDENCE(0.05, U6, 4)</f>
        <v>1.6973786011142571</v>
      </c>
      <c r="W6" s="2">
        <f t="shared" si="3"/>
        <v>0.13951056995459649</v>
      </c>
      <c r="AE6">
        <v>7</v>
      </c>
    </row>
    <row r="7" spans="1:31">
      <c r="A7" t="s">
        <v>16</v>
      </c>
      <c r="B7">
        <v>400</v>
      </c>
      <c r="C7" s="1">
        <v>40753</v>
      </c>
      <c r="D7">
        <v>8</v>
      </c>
      <c r="E7">
        <v>2</v>
      </c>
      <c r="F7">
        <v>3</v>
      </c>
      <c r="G7">
        <v>7</v>
      </c>
      <c r="H7">
        <f t="shared" si="0"/>
        <v>49</v>
      </c>
      <c r="I7">
        <f t="shared" si="1"/>
        <v>56</v>
      </c>
      <c r="J7">
        <v>59</v>
      </c>
      <c r="M7">
        <v>75</v>
      </c>
      <c r="T7" s="2"/>
      <c r="W7" s="2"/>
      <c r="AE7">
        <v>11</v>
      </c>
    </row>
    <row r="8" spans="1:31">
      <c r="A8" t="s">
        <v>22</v>
      </c>
      <c r="B8">
        <v>400</v>
      </c>
      <c r="C8" s="1">
        <v>40757</v>
      </c>
      <c r="D8">
        <v>11</v>
      </c>
      <c r="E8">
        <v>5</v>
      </c>
      <c r="F8">
        <v>1</v>
      </c>
      <c r="G8">
        <v>4</v>
      </c>
      <c r="H8">
        <f t="shared" si="0"/>
        <v>44</v>
      </c>
      <c r="I8">
        <f t="shared" si="1"/>
        <v>48</v>
      </c>
      <c r="J8">
        <v>49</v>
      </c>
      <c r="K8">
        <f t="shared" si="5"/>
        <v>50</v>
      </c>
      <c r="L8" s="3">
        <f>AVERAGE(J8:J9)</f>
        <v>52.5</v>
      </c>
      <c r="M8">
        <v>75</v>
      </c>
      <c r="N8">
        <f t="shared" si="4"/>
        <v>31499.999999999996</v>
      </c>
      <c r="P8">
        <v>520</v>
      </c>
      <c r="Q8" s="1">
        <v>40753</v>
      </c>
      <c r="R8">
        <f>AVERAGE(K26,K28,K30)</f>
        <v>78</v>
      </c>
      <c r="S8" s="3">
        <f>AVERAGE(L26,L28,L30)</f>
        <v>78.166666666666671</v>
      </c>
      <c r="T8" s="2">
        <f>R8/S8</f>
        <v>0.99786780383795304</v>
      </c>
      <c r="U8">
        <f>STDEV(K26,K28,K30)</f>
        <v>8.8459030064770658</v>
      </c>
      <c r="V8">
        <f>CONFIDENCE(0.05, U8, 3)</f>
        <v>10.009897647150963</v>
      </c>
      <c r="W8" s="2">
        <f t="shared" si="3"/>
        <v>0.12805839207442596</v>
      </c>
      <c r="AE8">
        <v>14</v>
      </c>
    </row>
    <row r="9" spans="1:31">
      <c r="A9" t="s">
        <v>22</v>
      </c>
      <c r="B9">
        <v>400</v>
      </c>
      <c r="C9" s="1">
        <v>40757</v>
      </c>
      <c r="D9">
        <v>11</v>
      </c>
      <c r="E9">
        <v>5</v>
      </c>
      <c r="F9">
        <v>4</v>
      </c>
      <c r="G9">
        <v>4</v>
      </c>
      <c r="H9">
        <f t="shared" si="0"/>
        <v>48</v>
      </c>
      <c r="I9">
        <f t="shared" si="1"/>
        <v>52</v>
      </c>
      <c r="J9">
        <v>56</v>
      </c>
      <c r="M9">
        <v>75</v>
      </c>
      <c r="P9">
        <v>520</v>
      </c>
      <c r="Q9" s="1">
        <v>40757</v>
      </c>
      <c r="R9">
        <f>AVERAGE(K32,K34,K36)</f>
        <v>34.833333333333336</v>
      </c>
      <c r="S9" s="3">
        <f>AVERAGE(L32,L34,L36)</f>
        <v>37.166666666666664</v>
      </c>
      <c r="T9" s="2">
        <f t="shared" ref="T9:T12" si="6">R9/S9</f>
        <v>0.93721973094170419</v>
      </c>
      <c r="U9">
        <f>STDEV(K32,K34,K36)</f>
        <v>8.5195852794213671</v>
      </c>
      <c r="V9">
        <f t="shared" ref="V9:V11" si="7">CONFIDENCE(0.05, U9, 3)</f>
        <v>9.6406411624385733</v>
      </c>
      <c r="W9" s="2">
        <f t="shared" si="3"/>
        <v>0.25938944831673294</v>
      </c>
    </row>
    <row r="10" spans="1:31">
      <c r="A10" t="s">
        <v>24</v>
      </c>
      <c r="B10">
        <v>400</v>
      </c>
      <c r="C10" s="1">
        <v>40757</v>
      </c>
      <c r="D10">
        <v>11</v>
      </c>
      <c r="E10">
        <v>5</v>
      </c>
      <c r="F10">
        <v>2</v>
      </c>
      <c r="G10">
        <v>7</v>
      </c>
      <c r="H10">
        <f t="shared" si="0"/>
        <v>34</v>
      </c>
      <c r="I10">
        <f t="shared" si="1"/>
        <v>41</v>
      </c>
      <c r="J10">
        <v>43</v>
      </c>
      <c r="K10">
        <f t="shared" si="5"/>
        <v>41.5</v>
      </c>
      <c r="L10" s="3">
        <f>AVERAGE(J10:J11)</f>
        <v>43</v>
      </c>
      <c r="M10">
        <v>75</v>
      </c>
      <c r="N10">
        <f t="shared" si="4"/>
        <v>25800</v>
      </c>
      <c r="P10">
        <v>520</v>
      </c>
      <c r="Q10" s="1">
        <v>40760</v>
      </c>
      <c r="R10">
        <f>AVERAGE(K38,K40,K42)</f>
        <v>56.166666666666664</v>
      </c>
      <c r="S10" s="3">
        <f>AVERAGE(L38,L40,L42)</f>
        <v>62</v>
      </c>
      <c r="T10" s="2">
        <f t="shared" si="6"/>
        <v>0.90591397849462363</v>
      </c>
      <c r="U10">
        <f>STDEV(K38,K40,K42)</f>
        <v>32.420415378790771</v>
      </c>
      <c r="V10">
        <f t="shared" si="7"/>
        <v>36.686479535463356</v>
      </c>
      <c r="W10" s="2">
        <f t="shared" si="3"/>
        <v>0.59171741186231219</v>
      </c>
    </row>
    <row r="11" spans="1:31">
      <c r="A11" t="s">
        <v>24</v>
      </c>
      <c r="B11">
        <v>400</v>
      </c>
      <c r="C11" s="1">
        <v>40757</v>
      </c>
      <c r="D11">
        <v>11</v>
      </c>
      <c r="E11">
        <v>5</v>
      </c>
      <c r="F11">
        <v>1</v>
      </c>
      <c r="G11">
        <v>5</v>
      </c>
      <c r="H11">
        <f t="shared" si="0"/>
        <v>37</v>
      </c>
      <c r="I11">
        <f t="shared" si="1"/>
        <v>42</v>
      </c>
      <c r="J11">
        <v>43</v>
      </c>
      <c r="M11">
        <v>75</v>
      </c>
      <c r="P11">
        <v>520</v>
      </c>
      <c r="Q11" s="1">
        <v>40764</v>
      </c>
      <c r="R11">
        <f>AVERAGE(K44,K46,K48)</f>
        <v>26.833333333333332</v>
      </c>
      <c r="S11" s="3">
        <f>AVERAGE(L44,L46,L48)</f>
        <v>40.5</v>
      </c>
      <c r="T11" s="2">
        <f t="shared" si="6"/>
        <v>0.66255144032921809</v>
      </c>
      <c r="U11">
        <f>STDEV(K44,K46,K48)</f>
        <v>5.838093296045658</v>
      </c>
      <c r="V11">
        <f t="shared" si="7"/>
        <v>6.6063030880110016</v>
      </c>
      <c r="W11" s="2">
        <f t="shared" si="3"/>
        <v>0.16311859476570376</v>
      </c>
    </row>
    <row r="12" spans="1:31">
      <c r="A12" t="s">
        <v>27</v>
      </c>
      <c r="B12">
        <v>400</v>
      </c>
      <c r="C12" s="1">
        <v>40757</v>
      </c>
      <c r="D12">
        <v>11</v>
      </c>
      <c r="E12">
        <v>5</v>
      </c>
      <c r="F12">
        <v>3</v>
      </c>
      <c r="G12">
        <v>27</v>
      </c>
      <c r="H12">
        <f t="shared" si="0"/>
        <v>9</v>
      </c>
      <c r="I12">
        <f t="shared" si="1"/>
        <v>36</v>
      </c>
      <c r="J12">
        <v>39</v>
      </c>
      <c r="K12">
        <f t="shared" si="5"/>
        <v>40</v>
      </c>
      <c r="L12" s="3">
        <f>AVERAGE(J12:J13)</f>
        <v>43</v>
      </c>
      <c r="M12">
        <v>75</v>
      </c>
      <c r="N12">
        <f t="shared" si="4"/>
        <v>25800</v>
      </c>
      <c r="P12">
        <v>520</v>
      </c>
      <c r="Q12" s="1">
        <v>40767</v>
      </c>
      <c r="R12">
        <f>AVERAGE(K82,K84,K88,K86)</f>
        <v>9.75</v>
      </c>
      <c r="S12" s="3">
        <f>AVERAGE(L82,L84,L86,L88)</f>
        <v>28.75</v>
      </c>
      <c r="T12" s="2">
        <f t="shared" si="6"/>
        <v>0.33913043478260868</v>
      </c>
      <c r="U12">
        <f>STDEV(K82,K84,K86,K88)</f>
        <v>4.7871355387816905</v>
      </c>
      <c r="V12">
        <f t="shared" ref="V12:V18" si="8">CONFIDENCE(0.05, U12, 4)</f>
        <v>4.6913066225619291</v>
      </c>
      <c r="W12" s="2">
        <f t="shared" si="3"/>
        <v>0.16317588252389317</v>
      </c>
    </row>
    <row r="13" spans="1:31">
      <c r="A13" t="s">
        <v>27</v>
      </c>
      <c r="B13">
        <v>400</v>
      </c>
      <c r="C13" s="1">
        <v>40757</v>
      </c>
      <c r="D13">
        <v>11</v>
      </c>
      <c r="E13">
        <v>5</v>
      </c>
      <c r="F13">
        <v>3</v>
      </c>
      <c r="G13">
        <v>4</v>
      </c>
      <c r="H13">
        <f t="shared" si="0"/>
        <v>40</v>
      </c>
      <c r="I13">
        <f t="shared" si="1"/>
        <v>44</v>
      </c>
      <c r="J13">
        <v>47</v>
      </c>
      <c r="M13">
        <v>75</v>
      </c>
      <c r="T13" s="2"/>
      <c r="W13" s="2"/>
    </row>
    <row r="14" spans="1:31">
      <c r="A14" t="s">
        <v>15</v>
      </c>
      <c r="B14">
        <v>400</v>
      </c>
      <c r="C14" s="1">
        <v>40760</v>
      </c>
      <c r="D14">
        <v>15</v>
      </c>
      <c r="E14">
        <v>8</v>
      </c>
      <c r="F14">
        <v>12</v>
      </c>
      <c r="G14">
        <v>3</v>
      </c>
      <c r="H14">
        <f t="shared" si="0"/>
        <v>19</v>
      </c>
      <c r="I14">
        <f t="shared" si="1"/>
        <v>22</v>
      </c>
      <c r="J14">
        <v>34</v>
      </c>
      <c r="K14">
        <f t="shared" si="5"/>
        <v>21.5</v>
      </c>
      <c r="L14" s="3">
        <f>AVERAGE(J14:J15)</f>
        <v>31.5</v>
      </c>
      <c r="M14">
        <v>90</v>
      </c>
      <c r="N14">
        <f t="shared" si="4"/>
        <v>15749.999999999998</v>
      </c>
      <c r="P14">
        <v>1000</v>
      </c>
      <c r="Q14" s="1">
        <v>40753</v>
      </c>
      <c r="R14" s="3">
        <f>AVERAGE(K50,K52,K54)</f>
        <v>41.5</v>
      </c>
      <c r="S14" s="3">
        <f>AVERAGE(L50,L52,L54)</f>
        <v>42</v>
      </c>
      <c r="T14" s="2">
        <f>R14/S14</f>
        <v>0.98809523809523814</v>
      </c>
      <c r="U14">
        <f>STDEV(K50,K52,K54)</f>
        <v>15.88238017426859</v>
      </c>
      <c r="V14">
        <f>CONFIDENCE(0.05, U14, 3)</f>
        <v>17.972274828376555</v>
      </c>
      <c r="W14" s="2">
        <f t="shared" si="3"/>
        <v>0.42791130543753703</v>
      </c>
    </row>
    <row r="15" spans="1:31">
      <c r="A15" t="s">
        <v>15</v>
      </c>
      <c r="B15">
        <v>400</v>
      </c>
      <c r="C15" s="1">
        <v>40760</v>
      </c>
      <c r="D15">
        <v>15</v>
      </c>
      <c r="E15">
        <v>8</v>
      </c>
      <c r="F15">
        <v>8</v>
      </c>
      <c r="G15">
        <v>10</v>
      </c>
      <c r="H15">
        <f t="shared" si="0"/>
        <v>11</v>
      </c>
      <c r="I15">
        <f t="shared" si="1"/>
        <v>21</v>
      </c>
      <c r="J15">
        <v>29</v>
      </c>
      <c r="M15">
        <v>90</v>
      </c>
      <c r="P15">
        <v>1000</v>
      </c>
      <c r="Q15" s="1">
        <v>40757</v>
      </c>
      <c r="R15">
        <f>AVERAGE(K56,K58,K60)</f>
        <v>41.166666666666664</v>
      </c>
      <c r="S15" s="3">
        <f>AVERAGE(L56,L58,L60)</f>
        <v>44.666666666666664</v>
      </c>
      <c r="T15" s="2">
        <f t="shared" ref="T15:T18" si="9">R15/S15</f>
        <v>0.92164179104477606</v>
      </c>
      <c r="U15">
        <f>STDEV(K56,K58,K60)</f>
        <v>6.5064070986477232</v>
      </c>
      <c r="V15">
        <f t="shared" ref="V15:V17" si="10">CONFIDENCE(0.05, U15, 3)</f>
        <v>7.3625574529216973</v>
      </c>
      <c r="W15" s="2">
        <f t="shared" si="3"/>
        <v>0.16483337581167981</v>
      </c>
    </row>
    <row r="16" spans="1:31">
      <c r="A16" t="s">
        <v>14</v>
      </c>
      <c r="B16">
        <v>400</v>
      </c>
      <c r="C16" s="1">
        <v>40760</v>
      </c>
      <c r="D16">
        <v>15</v>
      </c>
      <c r="E16">
        <v>8</v>
      </c>
      <c r="F16">
        <v>1</v>
      </c>
      <c r="G16">
        <v>0</v>
      </c>
      <c r="H16">
        <f t="shared" si="0"/>
        <v>0</v>
      </c>
      <c r="I16">
        <f t="shared" si="1"/>
        <v>0</v>
      </c>
      <c r="J16">
        <v>1</v>
      </c>
      <c r="M16">
        <v>90</v>
      </c>
      <c r="N16">
        <f t="shared" si="4"/>
        <v>0</v>
      </c>
      <c r="P16">
        <v>1000</v>
      </c>
      <c r="Q16" s="1">
        <v>40760</v>
      </c>
      <c r="R16">
        <f>AVERAGE(K62,K64,K66)</f>
        <v>52.833333333333336</v>
      </c>
      <c r="S16" s="3">
        <f>AVERAGE(L62,L64,L66)</f>
        <v>61.166666666666664</v>
      </c>
      <c r="T16" s="2">
        <f t="shared" si="9"/>
        <v>0.86376021798365132</v>
      </c>
      <c r="U16">
        <f>STDEV(K62,K64,K66)</f>
        <v>2.9297326385411577</v>
      </c>
      <c r="V16">
        <f t="shared" si="10"/>
        <v>3.3152436584305147</v>
      </c>
      <c r="W16" s="2">
        <f t="shared" si="3"/>
        <v>5.4200168802678715E-2</v>
      </c>
    </row>
    <row r="17" spans="1:24">
      <c r="A17" t="s">
        <v>14</v>
      </c>
      <c r="B17">
        <v>400</v>
      </c>
      <c r="C17" s="1">
        <v>40760</v>
      </c>
      <c r="D17">
        <v>15</v>
      </c>
      <c r="E17">
        <v>8</v>
      </c>
      <c r="F17">
        <v>7</v>
      </c>
      <c r="G17">
        <v>1</v>
      </c>
      <c r="H17">
        <f t="shared" si="0"/>
        <v>0</v>
      </c>
      <c r="I17">
        <f t="shared" si="1"/>
        <v>1</v>
      </c>
      <c r="J17">
        <v>8</v>
      </c>
      <c r="M17">
        <v>90</v>
      </c>
      <c r="P17">
        <v>1000</v>
      </c>
      <c r="Q17" s="1">
        <v>40764</v>
      </c>
      <c r="R17">
        <f>AVERAGE(K68,K70,K72)</f>
        <v>15.833333333333334</v>
      </c>
      <c r="S17" s="3">
        <f>AVERAGE(L68,L70,L72)</f>
        <v>27.166666666666668</v>
      </c>
      <c r="T17" s="2">
        <f t="shared" si="9"/>
        <v>0.58282208588957052</v>
      </c>
      <c r="U17">
        <f>STDEV(K44,K46,K48)</f>
        <v>5.838093296045658</v>
      </c>
      <c r="V17">
        <f t="shared" si="10"/>
        <v>6.6063030880110016</v>
      </c>
      <c r="W17" s="2">
        <f t="shared" si="3"/>
        <v>0.24317680078568102</v>
      </c>
    </row>
    <row r="18" spans="1:24">
      <c r="A18" t="s">
        <v>16</v>
      </c>
      <c r="B18">
        <v>400</v>
      </c>
      <c r="C18" s="1">
        <v>40760</v>
      </c>
      <c r="D18">
        <v>15</v>
      </c>
      <c r="E18">
        <v>8</v>
      </c>
      <c r="F18" t="s">
        <v>28</v>
      </c>
      <c r="G18" t="s">
        <v>28</v>
      </c>
      <c r="H18" t="e">
        <f t="shared" si="0"/>
        <v>#VALUE!</v>
      </c>
      <c r="I18" t="e">
        <f t="shared" si="1"/>
        <v>#VALUE!</v>
      </c>
      <c r="J18" t="s">
        <v>28</v>
      </c>
      <c r="K18" t="e">
        <f t="shared" si="5"/>
        <v>#VALUE!</v>
      </c>
      <c r="L18" s="3" t="e">
        <f>AVERAGE(J18:J19)</f>
        <v>#DIV/0!</v>
      </c>
      <c r="M18">
        <v>90</v>
      </c>
      <c r="N18" t="e">
        <f t="shared" si="4"/>
        <v>#DIV/0!</v>
      </c>
      <c r="P18">
        <v>1000</v>
      </c>
      <c r="Q18" s="1">
        <v>40767</v>
      </c>
      <c r="R18">
        <f>AVERAGE(K74,K76,K78,K80)</f>
        <v>15.125</v>
      </c>
      <c r="S18" s="3">
        <f>AVERAGE(L74,L76,L78,L80)</f>
        <v>46.75</v>
      </c>
      <c r="T18" s="2">
        <f t="shared" si="9"/>
        <v>0.3235294117647059</v>
      </c>
      <c r="U18">
        <f>STDEV(K74,K76,K78,K80)</f>
        <v>8.2600948339995881</v>
      </c>
      <c r="V18">
        <f t="shared" si="8"/>
        <v>8.0947441917622722</v>
      </c>
      <c r="W18" s="2">
        <f t="shared" si="3"/>
        <v>0.17314960837994164</v>
      </c>
    </row>
    <row r="19" spans="1:24">
      <c r="A19" t="s">
        <v>16</v>
      </c>
      <c r="B19">
        <v>400</v>
      </c>
      <c r="C19" s="1">
        <v>40760</v>
      </c>
      <c r="D19">
        <v>15</v>
      </c>
      <c r="E19">
        <v>8</v>
      </c>
      <c r="F19" t="s">
        <v>28</v>
      </c>
      <c r="G19" t="s">
        <v>28</v>
      </c>
      <c r="H19" t="e">
        <f t="shared" si="0"/>
        <v>#VALUE!</v>
      </c>
      <c r="I19" t="e">
        <f t="shared" si="1"/>
        <v>#VALUE!</v>
      </c>
      <c r="J19" t="s">
        <v>28</v>
      </c>
      <c r="M19">
        <v>90</v>
      </c>
    </row>
    <row r="20" spans="1:24">
      <c r="A20" t="s">
        <v>22</v>
      </c>
      <c r="B20">
        <v>400</v>
      </c>
      <c r="C20" s="1">
        <v>40764</v>
      </c>
      <c r="D20">
        <v>19</v>
      </c>
      <c r="E20">
        <v>12</v>
      </c>
      <c r="F20">
        <v>8</v>
      </c>
      <c r="G20">
        <v>1</v>
      </c>
      <c r="H20">
        <f t="shared" si="0"/>
        <v>2</v>
      </c>
      <c r="I20">
        <f t="shared" si="1"/>
        <v>3</v>
      </c>
      <c r="J20">
        <v>11</v>
      </c>
      <c r="K20">
        <f t="shared" si="5"/>
        <v>2.5</v>
      </c>
      <c r="L20" s="3">
        <f>AVERAGE(J20:J21)</f>
        <v>8.5</v>
      </c>
      <c r="M20">
        <v>120</v>
      </c>
      <c r="N20">
        <f t="shared" si="4"/>
        <v>3187.5</v>
      </c>
    </row>
    <row r="21" spans="1:24">
      <c r="A21" t="s">
        <v>22</v>
      </c>
      <c r="B21">
        <v>400</v>
      </c>
      <c r="C21" s="1">
        <v>40764</v>
      </c>
      <c r="D21">
        <v>19</v>
      </c>
      <c r="E21">
        <v>12</v>
      </c>
      <c r="F21">
        <v>4</v>
      </c>
      <c r="G21">
        <v>1</v>
      </c>
      <c r="H21">
        <f t="shared" si="0"/>
        <v>1</v>
      </c>
      <c r="I21">
        <f t="shared" si="1"/>
        <v>2</v>
      </c>
      <c r="J21">
        <v>6</v>
      </c>
      <c r="M21">
        <v>120</v>
      </c>
    </row>
    <row r="22" spans="1:24">
      <c r="A22" t="s">
        <v>24</v>
      </c>
      <c r="B22">
        <v>400</v>
      </c>
      <c r="C22" s="1">
        <v>40764</v>
      </c>
      <c r="D22">
        <v>19</v>
      </c>
      <c r="E22">
        <v>12</v>
      </c>
      <c r="F22">
        <v>6</v>
      </c>
      <c r="G22">
        <v>6</v>
      </c>
      <c r="H22">
        <f t="shared" si="0"/>
        <v>2</v>
      </c>
      <c r="I22">
        <f t="shared" si="1"/>
        <v>8</v>
      </c>
      <c r="J22">
        <v>14</v>
      </c>
      <c r="K22">
        <f t="shared" si="5"/>
        <v>7.5</v>
      </c>
      <c r="L22" s="3">
        <f>AVERAGE(J22:J23)</f>
        <v>16.5</v>
      </c>
      <c r="M22">
        <v>120</v>
      </c>
      <c r="N22">
        <f t="shared" si="4"/>
        <v>6187.5000000000009</v>
      </c>
    </row>
    <row r="23" spans="1:24">
      <c r="A23" t="s">
        <v>24</v>
      </c>
      <c r="B23">
        <v>400</v>
      </c>
      <c r="C23" s="1">
        <v>40764</v>
      </c>
      <c r="D23">
        <v>19</v>
      </c>
      <c r="E23">
        <v>12</v>
      </c>
      <c r="F23">
        <v>12</v>
      </c>
      <c r="G23">
        <v>3</v>
      </c>
      <c r="H23">
        <f t="shared" si="0"/>
        <v>4</v>
      </c>
      <c r="I23">
        <f t="shared" si="1"/>
        <v>7</v>
      </c>
      <c r="J23">
        <v>19</v>
      </c>
      <c r="M23">
        <v>120</v>
      </c>
      <c r="S23" t="s">
        <v>36</v>
      </c>
      <c r="T23" t="s">
        <v>37</v>
      </c>
      <c r="U23" t="s">
        <v>38</v>
      </c>
      <c r="V23" t="s">
        <v>39</v>
      </c>
      <c r="W23" t="s">
        <v>40</v>
      </c>
      <c r="X23" t="s">
        <v>41</v>
      </c>
    </row>
    <row r="24" spans="1:24">
      <c r="A24" t="s">
        <v>27</v>
      </c>
      <c r="B24">
        <v>400</v>
      </c>
      <c r="C24" s="1">
        <v>40764</v>
      </c>
      <c r="D24">
        <v>19</v>
      </c>
      <c r="E24">
        <v>12</v>
      </c>
      <c r="F24">
        <v>3</v>
      </c>
      <c r="G24">
        <v>4</v>
      </c>
      <c r="H24">
        <f t="shared" si="0"/>
        <v>9</v>
      </c>
      <c r="I24">
        <f t="shared" si="1"/>
        <v>13</v>
      </c>
      <c r="J24">
        <v>16</v>
      </c>
      <c r="K24">
        <f t="shared" si="5"/>
        <v>8.5</v>
      </c>
      <c r="L24" s="3">
        <f>AVERAGE(J24:J25)</f>
        <v>16.5</v>
      </c>
      <c r="M24">
        <v>120</v>
      </c>
      <c r="N24">
        <f t="shared" si="4"/>
        <v>6187.5000000000009</v>
      </c>
      <c r="R24" s="1">
        <v>40753</v>
      </c>
      <c r="S24">
        <v>38000</v>
      </c>
      <c r="T24">
        <v>17100</v>
      </c>
      <c r="U24">
        <v>35700</v>
      </c>
    </row>
    <row r="25" spans="1:24">
      <c r="A25" t="s">
        <v>27</v>
      </c>
      <c r="B25">
        <v>400</v>
      </c>
      <c r="C25" s="1">
        <v>40764</v>
      </c>
      <c r="D25">
        <v>19</v>
      </c>
      <c r="E25">
        <v>12</v>
      </c>
      <c r="F25">
        <v>13</v>
      </c>
      <c r="G25">
        <v>3</v>
      </c>
      <c r="H25">
        <f t="shared" si="0"/>
        <v>1</v>
      </c>
      <c r="I25">
        <f t="shared" si="1"/>
        <v>4</v>
      </c>
      <c r="J25">
        <v>17</v>
      </c>
      <c r="N25" t="e">
        <f t="shared" si="4"/>
        <v>#DIV/0!</v>
      </c>
      <c r="R25" s="5">
        <v>40757</v>
      </c>
      <c r="V25">
        <v>27900</v>
      </c>
      <c r="W25">
        <v>30600</v>
      </c>
      <c r="X25">
        <v>21900</v>
      </c>
    </row>
    <row r="26" spans="1:24">
      <c r="A26" t="s">
        <v>10</v>
      </c>
      <c r="B26">
        <v>520</v>
      </c>
      <c r="C26" s="1">
        <v>40753</v>
      </c>
      <c r="D26">
        <v>8</v>
      </c>
      <c r="E26">
        <v>2</v>
      </c>
      <c r="F26">
        <v>0</v>
      </c>
      <c r="G26">
        <v>2</v>
      </c>
      <c r="H26">
        <f t="shared" si="0"/>
        <v>68</v>
      </c>
      <c r="I26">
        <f t="shared" si="1"/>
        <v>70</v>
      </c>
      <c r="J26">
        <v>70</v>
      </c>
      <c r="K26">
        <f t="shared" si="5"/>
        <v>76.5</v>
      </c>
      <c r="L26" s="3">
        <f>AVERAGE(J26:J27)</f>
        <v>76.5</v>
      </c>
      <c r="M26">
        <v>75</v>
      </c>
      <c r="N26">
        <f t="shared" si="4"/>
        <v>45900</v>
      </c>
      <c r="R26" s="1">
        <v>40760</v>
      </c>
      <c r="T26">
        <v>31750.000000000004</v>
      </c>
      <c r="U26">
        <v>26750</v>
      </c>
      <c r="V26">
        <v>33250</v>
      </c>
    </row>
    <row r="27" spans="1:24">
      <c r="A27" t="s">
        <v>10</v>
      </c>
      <c r="B27">
        <v>520</v>
      </c>
      <c r="C27" s="1">
        <v>40753</v>
      </c>
      <c r="D27">
        <v>8</v>
      </c>
      <c r="E27">
        <v>2</v>
      </c>
      <c r="F27">
        <v>0</v>
      </c>
      <c r="G27">
        <v>4</v>
      </c>
      <c r="H27">
        <f t="shared" si="0"/>
        <v>79</v>
      </c>
      <c r="I27">
        <f t="shared" si="1"/>
        <v>83</v>
      </c>
      <c r="J27">
        <v>83</v>
      </c>
      <c r="M27">
        <v>75</v>
      </c>
      <c r="R27" s="1">
        <v>40764</v>
      </c>
      <c r="S27">
        <v>10312.5</v>
      </c>
      <c r="W27">
        <v>7874.9999999999991</v>
      </c>
      <c r="X27">
        <v>12375.000000000002</v>
      </c>
    </row>
    <row r="28" spans="1:24">
      <c r="A28" t="s">
        <v>11</v>
      </c>
      <c r="B28">
        <v>520</v>
      </c>
      <c r="C28" s="1">
        <v>40753</v>
      </c>
      <c r="D28">
        <v>8</v>
      </c>
      <c r="E28">
        <v>2</v>
      </c>
      <c r="F28">
        <v>0</v>
      </c>
      <c r="G28">
        <v>6</v>
      </c>
      <c r="H28">
        <f t="shared" si="0"/>
        <v>62</v>
      </c>
      <c r="I28">
        <f t="shared" si="1"/>
        <v>68</v>
      </c>
      <c r="J28">
        <v>68</v>
      </c>
      <c r="K28">
        <f t="shared" si="5"/>
        <v>70</v>
      </c>
      <c r="L28" s="3">
        <f>AVERAGE(J28:J29)</f>
        <v>70</v>
      </c>
      <c r="M28">
        <v>75</v>
      </c>
      <c r="N28">
        <f t="shared" si="4"/>
        <v>42000</v>
      </c>
      <c r="R28" s="5">
        <v>40767</v>
      </c>
      <c r="S28">
        <v>13950</v>
      </c>
      <c r="T28">
        <v>13275</v>
      </c>
      <c r="W28">
        <v>9225</v>
      </c>
      <c r="X28">
        <v>2812</v>
      </c>
    </row>
    <row r="29" spans="1:24">
      <c r="A29" t="s">
        <v>11</v>
      </c>
      <c r="B29">
        <v>520</v>
      </c>
      <c r="C29" s="1">
        <v>40753</v>
      </c>
      <c r="D29">
        <v>8</v>
      </c>
      <c r="E29">
        <v>2</v>
      </c>
      <c r="F29">
        <v>0</v>
      </c>
      <c r="G29">
        <v>6</v>
      </c>
      <c r="H29">
        <f t="shared" si="0"/>
        <v>66</v>
      </c>
      <c r="I29">
        <f t="shared" si="1"/>
        <v>72</v>
      </c>
      <c r="J29">
        <v>72</v>
      </c>
      <c r="M29">
        <v>75</v>
      </c>
    </row>
    <row r="30" spans="1:24">
      <c r="A30" t="s">
        <v>13</v>
      </c>
      <c r="B30">
        <v>520</v>
      </c>
      <c r="C30" s="1">
        <v>40753</v>
      </c>
      <c r="D30">
        <v>8</v>
      </c>
      <c r="E30">
        <v>2</v>
      </c>
      <c r="F30">
        <v>1</v>
      </c>
      <c r="G30">
        <v>7</v>
      </c>
      <c r="H30">
        <f t="shared" si="0"/>
        <v>78</v>
      </c>
      <c r="I30">
        <f t="shared" si="1"/>
        <v>85</v>
      </c>
      <c r="J30">
        <v>86</v>
      </c>
      <c r="K30">
        <f t="shared" si="5"/>
        <v>87.5</v>
      </c>
      <c r="L30" s="3">
        <f>AVERAGE(J30:J31)</f>
        <v>88</v>
      </c>
      <c r="M30">
        <v>75</v>
      </c>
      <c r="N30">
        <f t="shared" si="4"/>
        <v>52800</v>
      </c>
      <c r="S30" t="s">
        <v>42</v>
      </c>
      <c r="T30" t="s">
        <v>43</v>
      </c>
      <c r="U30" t="s">
        <v>44</v>
      </c>
      <c r="V30" t="s">
        <v>45</v>
      </c>
      <c r="W30" t="s">
        <v>46</v>
      </c>
      <c r="X30" t="s">
        <v>47</v>
      </c>
    </row>
    <row r="31" spans="1:24">
      <c r="A31" t="s">
        <v>13</v>
      </c>
      <c r="B31">
        <v>520</v>
      </c>
      <c r="C31" s="1">
        <v>40753</v>
      </c>
      <c r="D31">
        <v>8</v>
      </c>
      <c r="E31">
        <v>2</v>
      </c>
      <c r="F31">
        <v>0</v>
      </c>
      <c r="G31">
        <v>5</v>
      </c>
      <c r="H31">
        <f t="shared" si="0"/>
        <v>85</v>
      </c>
      <c r="I31">
        <f t="shared" si="1"/>
        <v>90</v>
      </c>
      <c r="J31">
        <v>90</v>
      </c>
      <c r="M31">
        <v>75</v>
      </c>
      <c r="R31" s="1">
        <v>40753</v>
      </c>
      <c r="S31">
        <v>45900</v>
      </c>
      <c r="T31">
        <v>42000</v>
      </c>
      <c r="U31">
        <v>52800</v>
      </c>
    </row>
    <row r="32" spans="1:24">
      <c r="A32" t="s">
        <v>20</v>
      </c>
      <c r="B32">
        <v>520</v>
      </c>
      <c r="C32" s="1">
        <v>40757</v>
      </c>
      <c r="D32">
        <v>11</v>
      </c>
      <c r="E32">
        <v>5</v>
      </c>
      <c r="F32">
        <v>1</v>
      </c>
      <c r="G32">
        <v>19</v>
      </c>
      <c r="H32">
        <f t="shared" si="0"/>
        <v>17</v>
      </c>
      <c r="I32">
        <f t="shared" si="1"/>
        <v>36</v>
      </c>
      <c r="J32">
        <v>37</v>
      </c>
      <c r="K32">
        <f t="shared" si="5"/>
        <v>35.5</v>
      </c>
      <c r="L32" s="3">
        <f>AVERAGE(J32:J33)</f>
        <v>36</v>
      </c>
      <c r="M32">
        <v>75</v>
      </c>
      <c r="N32">
        <f t="shared" si="4"/>
        <v>21600</v>
      </c>
      <c r="R32" s="5">
        <v>40757</v>
      </c>
      <c r="V32">
        <v>21600</v>
      </c>
      <c r="W32">
        <v>17100</v>
      </c>
      <c r="X32">
        <v>28200</v>
      </c>
    </row>
    <row r="33" spans="1:24">
      <c r="A33" t="s">
        <v>20</v>
      </c>
      <c r="B33">
        <v>520</v>
      </c>
      <c r="C33" s="1">
        <v>40757</v>
      </c>
      <c r="D33">
        <v>11</v>
      </c>
      <c r="E33">
        <v>5</v>
      </c>
      <c r="F33">
        <v>0</v>
      </c>
      <c r="G33">
        <v>14</v>
      </c>
      <c r="H33">
        <f t="shared" si="0"/>
        <v>21</v>
      </c>
      <c r="I33">
        <f t="shared" si="1"/>
        <v>35</v>
      </c>
      <c r="J33">
        <v>35</v>
      </c>
      <c r="M33">
        <v>75</v>
      </c>
      <c r="R33" s="1">
        <v>40760</v>
      </c>
      <c r="S33">
        <v>32750</v>
      </c>
      <c r="T33">
        <v>15749.999999999998</v>
      </c>
      <c r="U33">
        <v>44500</v>
      </c>
    </row>
    <row r="34" spans="1:24">
      <c r="A34" t="s">
        <v>21</v>
      </c>
      <c r="B34">
        <v>520</v>
      </c>
      <c r="C34" s="1">
        <v>40757</v>
      </c>
      <c r="D34">
        <v>11</v>
      </c>
      <c r="E34">
        <v>5</v>
      </c>
      <c r="F34">
        <v>4</v>
      </c>
      <c r="G34">
        <v>9</v>
      </c>
      <c r="H34">
        <f t="shared" ref="H34:H65" si="11">J34-SUM(F34:G34)</f>
        <v>10</v>
      </c>
      <c r="I34">
        <f t="shared" ref="I34:I65" si="12">J34-F34</f>
        <v>19</v>
      </c>
      <c r="J34">
        <v>23</v>
      </c>
      <c r="K34">
        <f t="shared" si="5"/>
        <v>26</v>
      </c>
      <c r="L34" s="3">
        <f>AVERAGE(J34:J35)</f>
        <v>28.5</v>
      </c>
      <c r="M34">
        <v>75</v>
      </c>
      <c r="N34">
        <f t="shared" si="4"/>
        <v>17100</v>
      </c>
      <c r="R34" s="1">
        <v>40764</v>
      </c>
      <c r="V34">
        <v>15000</v>
      </c>
      <c r="W34">
        <v>9562.5</v>
      </c>
      <c r="X34">
        <v>21000</v>
      </c>
    </row>
    <row r="35" spans="1:24">
      <c r="A35" t="s">
        <v>21</v>
      </c>
      <c r="B35">
        <v>520</v>
      </c>
      <c r="C35" s="1">
        <v>40757</v>
      </c>
      <c r="D35">
        <v>11</v>
      </c>
      <c r="E35">
        <v>5</v>
      </c>
      <c r="F35">
        <v>1</v>
      </c>
      <c r="G35">
        <v>20</v>
      </c>
      <c r="H35">
        <f t="shared" si="11"/>
        <v>13</v>
      </c>
      <c r="I35">
        <f t="shared" si="12"/>
        <v>33</v>
      </c>
      <c r="J35">
        <v>34</v>
      </c>
      <c r="M35">
        <v>75</v>
      </c>
      <c r="R35" s="5">
        <v>40767</v>
      </c>
      <c r="T35">
        <v>4612.5</v>
      </c>
      <c r="V35">
        <v>8437.5</v>
      </c>
      <c r="W35">
        <v>3825.0000000000005</v>
      </c>
      <c r="X35">
        <v>9000</v>
      </c>
    </row>
    <row r="36" spans="1:24">
      <c r="A36" t="s">
        <v>23</v>
      </c>
      <c r="B36">
        <v>520</v>
      </c>
      <c r="C36" s="1">
        <v>40757</v>
      </c>
      <c r="D36">
        <v>11</v>
      </c>
      <c r="E36">
        <v>5</v>
      </c>
      <c r="F36">
        <v>4</v>
      </c>
      <c r="G36">
        <v>17</v>
      </c>
      <c r="H36">
        <f t="shared" si="11"/>
        <v>24</v>
      </c>
      <c r="I36">
        <f t="shared" si="12"/>
        <v>41</v>
      </c>
      <c r="J36">
        <v>45</v>
      </c>
      <c r="K36">
        <f t="shared" si="5"/>
        <v>43</v>
      </c>
      <c r="L36" s="3">
        <f>AVERAGE(J36:J37)</f>
        <v>47</v>
      </c>
      <c r="M36">
        <v>75</v>
      </c>
      <c r="N36">
        <f t="shared" si="4"/>
        <v>28200</v>
      </c>
    </row>
    <row r="37" spans="1:24">
      <c r="A37" t="s">
        <v>23</v>
      </c>
      <c r="B37">
        <v>520</v>
      </c>
      <c r="C37" s="1">
        <v>40757</v>
      </c>
      <c r="D37">
        <v>11</v>
      </c>
      <c r="E37">
        <v>5</v>
      </c>
      <c r="F37">
        <v>4</v>
      </c>
      <c r="G37">
        <v>10</v>
      </c>
      <c r="H37">
        <f t="shared" si="11"/>
        <v>35</v>
      </c>
      <c r="I37">
        <f t="shared" si="12"/>
        <v>45</v>
      </c>
      <c r="J37">
        <v>49</v>
      </c>
      <c r="M37">
        <v>75</v>
      </c>
      <c r="S37" t="s">
        <v>48</v>
      </c>
      <c r="T37" t="s">
        <v>49</v>
      </c>
      <c r="U37" t="s">
        <v>50</v>
      </c>
      <c r="V37" t="s">
        <v>51</v>
      </c>
      <c r="W37" t="s">
        <v>52</v>
      </c>
      <c r="X37" t="s">
        <v>53</v>
      </c>
    </row>
    <row r="38" spans="1:24">
      <c r="A38" t="s">
        <v>10</v>
      </c>
      <c r="B38">
        <v>520</v>
      </c>
      <c r="C38" s="1">
        <v>40760</v>
      </c>
      <c r="D38">
        <v>15</v>
      </c>
      <c r="E38">
        <v>8</v>
      </c>
      <c r="F38">
        <v>5</v>
      </c>
      <c r="G38">
        <v>6</v>
      </c>
      <c r="H38">
        <f t="shared" si="11"/>
        <v>59</v>
      </c>
      <c r="I38">
        <f t="shared" si="12"/>
        <v>65</v>
      </c>
      <c r="J38">
        <v>70</v>
      </c>
      <c r="K38">
        <f t="shared" si="5"/>
        <v>60</v>
      </c>
      <c r="L38" s="3">
        <f>AVERAGE(J38:J39)</f>
        <v>65.5</v>
      </c>
      <c r="M38">
        <v>90</v>
      </c>
      <c r="N38">
        <f t="shared" si="4"/>
        <v>32750</v>
      </c>
      <c r="R38" s="1">
        <v>40753</v>
      </c>
      <c r="S38">
        <v>33900</v>
      </c>
      <c r="T38">
        <v>3300</v>
      </c>
      <c r="U38">
        <v>32100.000000000004</v>
      </c>
    </row>
    <row r="39" spans="1:24">
      <c r="A39" t="s">
        <v>10</v>
      </c>
      <c r="B39">
        <v>520</v>
      </c>
      <c r="C39" s="1">
        <v>40760</v>
      </c>
      <c r="D39">
        <v>15</v>
      </c>
      <c r="E39">
        <v>8</v>
      </c>
      <c r="F39">
        <v>6</v>
      </c>
      <c r="G39">
        <v>8</v>
      </c>
      <c r="H39">
        <f t="shared" si="11"/>
        <v>47</v>
      </c>
      <c r="I39">
        <f t="shared" si="12"/>
        <v>55</v>
      </c>
      <c r="J39">
        <v>61</v>
      </c>
      <c r="M39">
        <v>90</v>
      </c>
      <c r="R39" s="5">
        <v>40757</v>
      </c>
      <c r="V39">
        <v>31499.999999999996</v>
      </c>
      <c r="W39">
        <v>25800</v>
      </c>
      <c r="X39">
        <v>25800</v>
      </c>
    </row>
    <row r="40" spans="1:24">
      <c r="A40" t="s">
        <v>11</v>
      </c>
      <c r="B40">
        <v>520</v>
      </c>
      <c r="C40" s="1">
        <v>40760</v>
      </c>
      <c r="D40">
        <v>15</v>
      </c>
      <c r="E40">
        <v>8</v>
      </c>
      <c r="F40">
        <v>8</v>
      </c>
      <c r="G40">
        <v>9</v>
      </c>
      <c r="H40">
        <f t="shared" si="11"/>
        <v>10</v>
      </c>
      <c r="I40">
        <f t="shared" si="12"/>
        <v>19</v>
      </c>
      <c r="J40">
        <v>27</v>
      </c>
      <c r="K40">
        <f t="shared" si="5"/>
        <v>22</v>
      </c>
      <c r="L40" s="3">
        <f>AVERAGE(J40:J41)</f>
        <v>31.5</v>
      </c>
      <c r="M40">
        <v>90</v>
      </c>
      <c r="N40">
        <f t="shared" si="4"/>
        <v>15749.999999999998</v>
      </c>
      <c r="R40" s="1">
        <v>40760</v>
      </c>
      <c r="S40">
        <v>15749.999999999998</v>
      </c>
      <c r="T40">
        <v>2250</v>
      </c>
    </row>
    <row r="41" spans="1:24">
      <c r="A41" t="s">
        <v>11</v>
      </c>
      <c r="B41">
        <v>520</v>
      </c>
      <c r="C41" s="1">
        <v>40760</v>
      </c>
      <c r="D41">
        <v>15</v>
      </c>
      <c r="E41">
        <v>8</v>
      </c>
      <c r="F41">
        <v>11</v>
      </c>
      <c r="G41">
        <v>16</v>
      </c>
      <c r="H41">
        <f t="shared" si="11"/>
        <v>9</v>
      </c>
      <c r="I41">
        <f t="shared" si="12"/>
        <v>25</v>
      </c>
      <c r="J41">
        <v>36</v>
      </c>
      <c r="M41">
        <v>90</v>
      </c>
      <c r="R41" s="1">
        <v>40764</v>
      </c>
      <c r="V41">
        <v>3187.5</v>
      </c>
      <c r="W41">
        <v>6187.5000000000009</v>
      </c>
      <c r="X41">
        <v>6187.5000000000009</v>
      </c>
    </row>
    <row r="42" spans="1:24">
      <c r="A42" t="s">
        <v>13</v>
      </c>
      <c r="B42">
        <v>520</v>
      </c>
      <c r="C42" s="1">
        <v>40760</v>
      </c>
      <c r="D42">
        <v>15</v>
      </c>
      <c r="E42">
        <v>8</v>
      </c>
      <c r="F42">
        <v>1</v>
      </c>
      <c r="G42">
        <v>15</v>
      </c>
      <c r="H42">
        <f t="shared" si="11"/>
        <v>69</v>
      </c>
      <c r="I42">
        <f t="shared" si="12"/>
        <v>84</v>
      </c>
      <c r="J42">
        <v>85</v>
      </c>
      <c r="K42">
        <f t="shared" si="5"/>
        <v>86.5</v>
      </c>
      <c r="L42" s="3">
        <f>AVERAGE(J42:J43)</f>
        <v>89</v>
      </c>
      <c r="M42">
        <v>90</v>
      </c>
      <c r="N42">
        <f t="shared" si="4"/>
        <v>44500</v>
      </c>
      <c r="R42" s="5">
        <v>40767</v>
      </c>
      <c r="T42">
        <v>1237.5</v>
      </c>
      <c r="V42">
        <v>1687.5</v>
      </c>
      <c r="W42">
        <v>3712.5</v>
      </c>
      <c r="X42">
        <v>2812.5</v>
      </c>
    </row>
    <row r="43" spans="1:24">
      <c r="A43" t="s">
        <v>13</v>
      </c>
      <c r="B43">
        <v>520</v>
      </c>
      <c r="C43" s="1">
        <v>40760</v>
      </c>
      <c r="D43">
        <v>15</v>
      </c>
      <c r="E43">
        <v>8</v>
      </c>
      <c r="F43">
        <v>4</v>
      </c>
      <c r="G43">
        <v>17</v>
      </c>
      <c r="H43">
        <f t="shared" si="11"/>
        <v>72</v>
      </c>
      <c r="I43">
        <f t="shared" si="12"/>
        <v>89</v>
      </c>
      <c r="J43">
        <v>93</v>
      </c>
      <c r="M43">
        <v>90</v>
      </c>
    </row>
    <row r="44" spans="1:24">
      <c r="A44" t="s">
        <v>20</v>
      </c>
      <c r="B44">
        <v>520</v>
      </c>
      <c r="C44" s="1">
        <v>40764</v>
      </c>
      <c r="D44">
        <v>19</v>
      </c>
      <c r="E44">
        <v>12</v>
      </c>
      <c r="F44">
        <v>8</v>
      </c>
      <c r="G44">
        <v>6</v>
      </c>
      <c r="H44">
        <f t="shared" si="11"/>
        <v>23</v>
      </c>
      <c r="I44">
        <f t="shared" si="12"/>
        <v>29</v>
      </c>
      <c r="J44">
        <v>37</v>
      </c>
      <c r="K44">
        <f t="shared" si="5"/>
        <v>28</v>
      </c>
      <c r="L44" s="3">
        <f>AVERAGE(J44:J45)</f>
        <v>40</v>
      </c>
      <c r="M44">
        <v>120</v>
      </c>
      <c r="N44">
        <f t="shared" si="4"/>
        <v>15000</v>
      </c>
    </row>
    <row r="45" spans="1:24">
      <c r="A45" t="s">
        <v>20</v>
      </c>
      <c r="B45">
        <v>520</v>
      </c>
      <c r="C45" s="1">
        <v>40764</v>
      </c>
      <c r="D45">
        <v>19</v>
      </c>
      <c r="E45">
        <v>12</v>
      </c>
      <c r="F45">
        <v>16</v>
      </c>
      <c r="G45">
        <v>0</v>
      </c>
      <c r="H45">
        <f t="shared" si="11"/>
        <v>27</v>
      </c>
      <c r="I45">
        <f t="shared" si="12"/>
        <v>27</v>
      </c>
      <c r="J45">
        <v>43</v>
      </c>
      <c r="M45">
        <v>120</v>
      </c>
    </row>
    <row r="46" spans="1:24">
      <c r="A46" t="s">
        <v>21</v>
      </c>
      <c r="B46">
        <v>520</v>
      </c>
      <c r="C46" s="1">
        <v>40764</v>
      </c>
      <c r="D46">
        <v>19</v>
      </c>
      <c r="E46">
        <v>12</v>
      </c>
      <c r="F46">
        <v>5</v>
      </c>
      <c r="G46">
        <v>6</v>
      </c>
      <c r="H46">
        <f t="shared" si="11"/>
        <v>22</v>
      </c>
      <c r="I46">
        <f t="shared" si="12"/>
        <v>28</v>
      </c>
      <c r="J46">
        <v>33</v>
      </c>
      <c r="K46">
        <f t="shared" si="5"/>
        <v>20.5</v>
      </c>
      <c r="L46" s="3">
        <f>AVERAGE(J46:J47)</f>
        <v>25.5</v>
      </c>
      <c r="M46">
        <v>120</v>
      </c>
      <c r="N46">
        <f t="shared" si="4"/>
        <v>9562.5</v>
      </c>
    </row>
    <row r="47" spans="1:24">
      <c r="A47" t="s">
        <v>21</v>
      </c>
      <c r="B47">
        <v>520</v>
      </c>
      <c r="C47" s="1">
        <v>40764</v>
      </c>
      <c r="D47">
        <v>19</v>
      </c>
      <c r="E47">
        <v>12</v>
      </c>
      <c r="F47">
        <v>5</v>
      </c>
      <c r="G47">
        <v>5</v>
      </c>
      <c r="H47">
        <f t="shared" si="11"/>
        <v>8</v>
      </c>
      <c r="I47">
        <f t="shared" si="12"/>
        <v>13</v>
      </c>
      <c r="J47">
        <v>18</v>
      </c>
      <c r="M47">
        <v>120</v>
      </c>
    </row>
    <row r="48" spans="1:24">
      <c r="A48" t="s">
        <v>23</v>
      </c>
      <c r="B48">
        <v>520</v>
      </c>
      <c r="C48" s="1">
        <v>40764</v>
      </c>
      <c r="D48">
        <v>19</v>
      </c>
      <c r="E48">
        <v>12</v>
      </c>
      <c r="F48">
        <v>26</v>
      </c>
      <c r="G48">
        <v>16</v>
      </c>
      <c r="H48">
        <f t="shared" si="11"/>
        <v>15</v>
      </c>
      <c r="I48">
        <f t="shared" si="12"/>
        <v>31</v>
      </c>
      <c r="J48">
        <v>57</v>
      </c>
      <c r="K48">
        <f t="shared" si="5"/>
        <v>32</v>
      </c>
      <c r="L48" s="3">
        <f>AVERAGE(J48:J49)</f>
        <v>56</v>
      </c>
      <c r="M48">
        <v>120</v>
      </c>
      <c r="N48">
        <f t="shared" si="4"/>
        <v>21000</v>
      </c>
    </row>
    <row r="49" spans="1:14">
      <c r="A49" t="s">
        <v>23</v>
      </c>
      <c r="B49">
        <v>520</v>
      </c>
      <c r="C49" s="1">
        <v>40764</v>
      </c>
      <c r="D49">
        <v>19</v>
      </c>
      <c r="E49">
        <v>12</v>
      </c>
      <c r="F49">
        <v>22</v>
      </c>
      <c r="G49">
        <v>20</v>
      </c>
      <c r="H49">
        <f t="shared" si="11"/>
        <v>13</v>
      </c>
      <c r="I49">
        <f t="shared" si="12"/>
        <v>33</v>
      </c>
      <c r="J49">
        <v>55</v>
      </c>
    </row>
    <row r="50" spans="1:14">
      <c r="A50" t="s">
        <v>12</v>
      </c>
      <c r="B50">
        <v>1000</v>
      </c>
      <c r="C50" s="1">
        <v>40753</v>
      </c>
      <c r="D50">
        <v>8</v>
      </c>
      <c r="E50">
        <v>2</v>
      </c>
      <c r="F50">
        <v>1</v>
      </c>
      <c r="G50">
        <v>8</v>
      </c>
      <c r="H50">
        <f t="shared" si="11"/>
        <v>23</v>
      </c>
      <c r="I50">
        <f t="shared" si="12"/>
        <v>31</v>
      </c>
      <c r="J50">
        <v>32</v>
      </c>
      <c r="K50">
        <f t="shared" si="5"/>
        <v>37.5</v>
      </c>
      <c r="L50" s="3">
        <f>AVERAGE(J50:J51)</f>
        <v>38</v>
      </c>
      <c r="M50">
        <v>45</v>
      </c>
      <c r="N50">
        <f t="shared" si="4"/>
        <v>38000</v>
      </c>
    </row>
    <row r="51" spans="1:14">
      <c r="A51" t="s">
        <v>12</v>
      </c>
      <c r="B51">
        <v>1000</v>
      </c>
      <c r="C51" s="1">
        <v>40753</v>
      </c>
      <c r="D51">
        <v>8</v>
      </c>
      <c r="E51">
        <v>2</v>
      </c>
      <c r="F51">
        <v>0</v>
      </c>
      <c r="G51">
        <v>3</v>
      </c>
      <c r="H51">
        <f t="shared" si="11"/>
        <v>41</v>
      </c>
      <c r="I51">
        <f t="shared" si="12"/>
        <v>44</v>
      </c>
      <c r="J51">
        <v>44</v>
      </c>
      <c r="M51">
        <v>45</v>
      </c>
    </row>
    <row r="52" spans="1:14">
      <c r="A52" t="s">
        <v>17</v>
      </c>
      <c r="B52">
        <v>1000</v>
      </c>
      <c r="C52" s="1">
        <v>40753</v>
      </c>
      <c r="D52">
        <v>8</v>
      </c>
      <c r="E52">
        <v>2</v>
      </c>
      <c r="F52">
        <v>0</v>
      </c>
      <c r="G52">
        <v>0</v>
      </c>
      <c r="H52">
        <f t="shared" si="11"/>
        <v>18</v>
      </c>
      <c r="I52">
        <f t="shared" si="12"/>
        <v>18</v>
      </c>
      <c r="J52">
        <v>18</v>
      </c>
      <c r="K52">
        <f t="shared" si="5"/>
        <v>28</v>
      </c>
      <c r="L52" s="3">
        <f>AVERAGE(J52:J53)</f>
        <v>28.5</v>
      </c>
      <c r="M52">
        <v>75</v>
      </c>
      <c r="N52">
        <f t="shared" si="4"/>
        <v>17100</v>
      </c>
    </row>
    <row r="53" spans="1:14">
      <c r="A53" t="s">
        <v>17</v>
      </c>
      <c r="B53">
        <v>1000</v>
      </c>
      <c r="C53" s="1">
        <v>40753</v>
      </c>
      <c r="D53">
        <v>8</v>
      </c>
      <c r="E53">
        <v>2</v>
      </c>
      <c r="F53">
        <v>1</v>
      </c>
      <c r="G53">
        <v>1</v>
      </c>
      <c r="H53">
        <f t="shared" si="11"/>
        <v>37</v>
      </c>
      <c r="I53">
        <f t="shared" si="12"/>
        <v>38</v>
      </c>
      <c r="J53">
        <v>39</v>
      </c>
      <c r="M53">
        <v>75</v>
      </c>
    </row>
    <row r="54" spans="1:14">
      <c r="A54" t="s">
        <v>18</v>
      </c>
      <c r="B54">
        <v>1000</v>
      </c>
      <c r="C54" s="1">
        <v>40753</v>
      </c>
      <c r="D54">
        <v>8</v>
      </c>
      <c r="E54">
        <v>2</v>
      </c>
      <c r="F54">
        <v>0</v>
      </c>
      <c r="G54">
        <v>0</v>
      </c>
      <c r="H54">
        <f t="shared" si="11"/>
        <v>53</v>
      </c>
      <c r="I54">
        <f t="shared" si="12"/>
        <v>53</v>
      </c>
      <c r="J54">
        <v>53</v>
      </c>
      <c r="K54">
        <f t="shared" si="5"/>
        <v>59</v>
      </c>
      <c r="L54" s="3">
        <f>AVERAGE(J54:J55)</f>
        <v>59.5</v>
      </c>
      <c r="M54">
        <v>75</v>
      </c>
      <c r="N54">
        <f t="shared" si="4"/>
        <v>35700</v>
      </c>
    </row>
    <row r="55" spans="1:14">
      <c r="A55" t="s">
        <v>18</v>
      </c>
      <c r="B55">
        <v>1000</v>
      </c>
      <c r="C55" s="1">
        <v>40753</v>
      </c>
      <c r="D55">
        <v>8</v>
      </c>
      <c r="E55">
        <v>2</v>
      </c>
      <c r="F55">
        <v>1</v>
      </c>
      <c r="G55">
        <v>6</v>
      </c>
      <c r="H55">
        <f t="shared" si="11"/>
        <v>59</v>
      </c>
      <c r="I55">
        <f t="shared" si="12"/>
        <v>65</v>
      </c>
      <c r="J55">
        <v>66</v>
      </c>
      <c r="M55">
        <v>75</v>
      </c>
    </row>
    <row r="56" spans="1:14">
      <c r="A56" t="s">
        <v>19</v>
      </c>
      <c r="B56">
        <v>1000</v>
      </c>
      <c r="C56" s="1">
        <v>40757</v>
      </c>
      <c r="D56">
        <v>11</v>
      </c>
      <c r="E56">
        <v>5</v>
      </c>
      <c r="F56">
        <v>8</v>
      </c>
      <c r="G56">
        <v>12</v>
      </c>
      <c r="H56">
        <f t="shared" si="11"/>
        <v>28</v>
      </c>
      <c r="I56">
        <f t="shared" si="12"/>
        <v>40</v>
      </c>
      <c r="J56">
        <v>48</v>
      </c>
      <c r="K56">
        <f t="shared" si="5"/>
        <v>41.5</v>
      </c>
      <c r="L56" s="3">
        <f>AVERAGE(J56:J57)</f>
        <v>46.5</v>
      </c>
      <c r="M56">
        <v>75</v>
      </c>
      <c r="N56">
        <f t="shared" si="4"/>
        <v>27900</v>
      </c>
    </row>
    <row r="57" spans="1:14">
      <c r="A57" t="s">
        <v>19</v>
      </c>
      <c r="B57">
        <v>1000</v>
      </c>
      <c r="C57" s="1">
        <v>40757</v>
      </c>
      <c r="D57">
        <v>11</v>
      </c>
      <c r="E57">
        <v>5</v>
      </c>
      <c r="F57">
        <v>2</v>
      </c>
      <c r="G57">
        <v>15</v>
      </c>
      <c r="H57">
        <f t="shared" si="11"/>
        <v>28</v>
      </c>
      <c r="I57">
        <f t="shared" si="12"/>
        <v>43</v>
      </c>
      <c r="J57">
        <v>45</v>
      </c>
      <c r="M57">
        <v>75</v>
      </c>
    </row>
    <row r="58" spans="1:14">
      <c r="A58" t="s">
        <v>25</v>
      </c>
      <c r="B58">
        <v>1000</v>
      </c>
      <c r="C58" s="1">
        <v>40757</v>
      </c>
      <c r="D58">
        <v>11</v>
      </c>
      <c r="E58">
        <v>5</v>
      </c>
      <c r="F58">
        <v>1</v>
      </c>
      <c r="G58">
        <v>3</v>
      </c>
      <c r="H58">
        <f t="shared" si="11"/>
        <v>42</v>
      </c>
      <c r="I58">
        <f t="shared" si="12"/>
        <v>45</v>
      </c>
      <c r="J58">
        <v>46</v>
      </c>
      <c r="K58">
        <f t="shared" si="5"/>
        <v>47.5</v>
      </c>
      <c r="L58" s="3">
        <f>AVERAGE(J58:J59)</f>
        <v>51</v>
      </c>
      <c r="M58">
        <v>75</v>
      </c>
      <c r="N58">
        <f t="shared" si="4"/>
        <v>30600.000000000004</v>
      </c>
    </row>
    <row r="59" spans="1:14">
      <c r="A59" t="s">
        <v>25</v>
      </c>
      <c r="B59">
        <v>1000</v>
      </c>
      <c r="C59" s="1">
        <v>40757</v>
      </c>
      <c r="D59">
        <v>11</v>
      </c>
      <c r="E59">
        <v>5</v>
      </c>
      <c r="F59">
        <v>6</v>
      </c>
      <c r="G59">
        <v>12</v>
      </c>
      <c r="H59">
        <f t="shared" si="11"/>
        <v>38</v>
      </c>
      <c r="I59">
        <f t="shared" si="12"/>
        <v>50</v>
      </c>
      <c r="J59">
        <v>56</v>
      </c>
      <c r="M59">
        <v>75</v>
      </c>
    </row>
    <row r="60" spans="1:14">
      <c r="A60" t="s">
        <v>26</v>
      </c>
      <c r="B60">
        <v>1000</v>
      </c>
      <c r="C60" s="1">
        <v>40757</v>
      </c>
      <c r="D60">
        <v>11</v>
      </c>
      <c r="E60">
        <v>5</v>
      </c>
      <c r="F60">
        <v>4</v>
      </c>
      <c r="G60">
        <v>1</v>
      </c>
      <c r="H60">
        <f t="shared" si="11"/>
        <v>25</v>
      </c>
      <c r="I60">
        <f t="shared" si="12"/>
        <v>26</v>
      </c>
      <c r="J60">
        <v>30</v>
      </c>
      <c r="K60">
        <f t="shared" si="5"/>
        <v>34.5</v>
      </c>
      <c r="L60" s="3">
        <f>AVERAGE(J60:J61)</f>
        <v>36.5</v>
      </c>
      <c r="M60">
        <v>75</v>
      </c>
      <c r="N60">
        <f t="shared" si="4"/>
        <v>21900</v>
      </c>
    </row>
    <row r="61" spans="1:14">
      <c r="A61" t="s">
        <v>26</v>
      </c>
      <c r="B61">
        <v>1000</v>
      </c>
      <c r="C61" s="1">
        <v>40757</v>
      </c>
      <c r="D61">
        <v>11</v>
      </c>
      <c r="E61">
        <v>5</v>
      </c>
      <c r="F61">
        <v>0</v>
      </c>
      <c r="G61">
        <v>3</v>
      </c>
      <c r="H61">
        <f t="shared" si="11"/>
        <v>40</v>
      </c>
      <c r="I61">
        <f t="shared" si="12"/>
        <v>43</v>
      </c>
      <c r="J61">
        <v>43</v>
      </c>
      <c r="M61">
        <v>75</v>
      </c>
    </row>
    <row r="62" spans="1:14">
      <c r="A62" t="s">
        <v>17</v>
      </c>
      <c r="B62">
        <v>1000</v>
      </c>
      <c r="C62" s="1">
        <v>40760</v>
      </c>
      <c r="D62">
        <v>15</v>
      </c>
      <c r="E62">
        <v>8</v>
      </c>
      <c r="F62">
        <v>8</v>
      </c>
      <c r="G62">
        <v>13</v>
      </c>
      <c r="H62">
        <f t="shared" si="11"/>
        <v>39</v>
      </c>
      <c r="I62">
        <f t="shared" si="12"/>
        <v>52</v>
      </c>
      <c r="J62">
        <v>60</v>
      </c>
      <c r="K62">
        <f t="shared" si="5"/>
        <v>55</v>
      </c>
      <c r="L62" s="3">
        <f>AVERAGE(J62:J63)</f>
        <v>63.5</v>
      </c>
      <c r="M62">
        <v>90</v>
      </c>
      <c r="N62">
        <f t="shared" si="4"/>
        <v>31750.000000000004</v>
      </c>
    </row>
    <row r="63" spans="1:14">
      <c r="A63" t="s">
        <v>17</v>
      </c>
      <c r="B63">
        <v>1000</v>
      </c>
      <c r="C63" s="1">
        <v>40760</v>
      </c>
      <c r="D63">
        <v>15</v>
      </c>
      <c r="E63">
        <v>8</v>
      </c>
      <c r="F63">
        <v>9</v>
      </c>
      <c r="G63">
        <v>17</v>
      </c>
      <c r="H63">
        <f t="shared" si="11"/>
        <v>41</v>
      </c>
      <c r="I63">
        <f t="shared" si="12"/>
        <v>58</v>
      </c>
      <c r="J63">
        <v>67</v>
      </c>
      <c r="M63">
        <v>90</v>
      </c>
    </row>
    <row r="64" spans="1:14">
      <c r="A64" t="s">
        <v>18</v>
      </c>
      <c r="B64">
        <v>1000</v>
      </c>
      <c r="C64" s="1">
        <v>40760</v>
      </c>
      <c r="D64">
        <v>15</v>
      </c>
      <c r="E64">
        <v>8</v>
      </c>
      <c r="F64">
        <v>2</v>
      </c>
      <c r="G64">
        <v>15</v>
      </c>
      <c r="H64">
        <f t="shared" si="11"/>
        <v>37</v>
      </c>
      <c r="I64">
        <f t="shared" si="12"/>
        <v>52</v>
      </c>
      <c r="J64">
        <v>54</v>
      </c>
      <c r="K64">
        <f t="shared" si="5"/>
        <v>49.5</v>
      </c>
      <c r="L64" s="3">
        <f>AVERAGE(J64:J65)</f>
        <v>53.5</v>
      </c>
      <c r="M64">
        <v>90</v>
      </c>
      <c r="N64">
        <f t="shared" si="4"/>
        <v>26750</v>
      </c>
    </row>
    <row r="65" spans="1:14">
      <c r="A65" t="s">
        <v>18</v>
      </c>
      <c r="B65">
        <v>1000</v>
      </c>
      <c r="C65" s="1">
        <v>40760</v>
      </c>
      <c r="D65">
        <v>15</v>
      </c>
      <c r="E65">
        <v>8</v>
      </c>
      <c r="F65">
        <v>6</v>
      </c>
      <c r="G65">
        <v>16</v>
      </c>
      <c r="H65">
        <f t="shared" si="11"/>
        <v>31</v>
      </c>
      <c r="I65">
        <f t="shared" si="12"/>
        <v>47</v>
      </c>
      <c r="J65">
        <v>53</v>
      </c>
      <c r="M65">
        <v>90</v>
      </c>
    </row>
    <row r="66" spans="1:14">
      <c r="A66" t="s">
        <v>19</v>
      </c>
      <c r="B66">
        <v>1000</v>
      </c>
      <c r="C66" s="1">
        <v>40760</v>
      </c>
      <c r="D66">
        <v>15</v>
      </c>
      <c r="E66">
        <v>8</v>
      </c>
      <c r="F66">
        <v>13</v>
      </c>
      <c r="G66">
        <v>13</v>
      </c>
      <c r="H66">
        <f t="shared" ref="H66:H97" si="13">J66-SUM(F66:G66)</f>
        <v>26</v>
      </c>
      <c r="I66">
        <f t="shared" ref="I66:I97" si="14">J66-F66</f>
        <v>39</v>
      </c>
      <c r="J66">
        <v>52</v>
      </c>
      <c r="K66">
        <f t="shared" si="5"/>
        <v>54</v>
      </c>
      <c r="L66" s="3">
        <f>AVERAGE(J66:J67)</f>
        <v>66.5</v>
      </c>
      <c r="M66">
        <v>90</v>
      </c>
      <c r="N66">
        <f t="shared" si="4"/>
        <v>33250</v>
      </c>
    </row>
    <row r="67" spans="1:14">
      <c r="A67" t="s">
        <v>19</v>
      </c>
      <c r="B67">
        <v>1000</v>
      </c>
      <c r="C67" s="1">
        <v>40760</v>
      </c>
      <c r="D67">
        <v>15</v>
      </c>
      <c r="E67">
        <v>8</v>
      </c>
      <c r="F67">
        <v>12</v>
      </c>
      <c r="G67">
        <v>20</v>
      </c>
      <c r="H67">
        <f t="shared" si="13"/>
        <v>49</v>
      </c>
      <c r="I67">
        <f t="shared" si="14"/>
        <v>69</v>
      </c>
      <c r="J67">
        <v>81</v>
      </c>
      <c r="M67">
        <v>90</v>
      </c>
    </row>
    <row r="68" spans="1:14">
      <c r="A68" t="s">
        <v>12</v>
      </c>
      <c r="B68">
        <v>1000</v>
      </c>
      <c r="C68" s="1">
        <v>40764</v>
      </c>
      <c r="D68">
        <v>19</v>
      </c>
      <c r="E68">
        <v>12</v>
      </c>
      <c r="F68">
        <v>14</v>
      </c>
      <c r="G68">
        <v>7</v>
      </c>
      <c r="H68">
        <f t="shared" si="13"/>
        <v>10</v>
      </c>
      <c r="I68">
        <f t="shared" si="14"/>
        <v>17</v>
      </c>
      <c r="J68">
        <v>31</v>
      </c>
      <c r="K68">
        <f t="shared" ref="K68:K96" si="15">AVERAGE(I68:I69)</f>
        <v>18</v>
      </c>
      <c r="L68" s="3">
        <f>AVERAGE(J68:J69)</f>
        <v>27.5</v>
      </c>
      <c r="M68">
        <v>120</v>
      </c>
      <c r="N68">
        <f t="shared" ref="N68:N96" si="16">L68/M68*45000</f>
        <v>10312.5</v>
      </c>
    </row>
    <row r="69" spans="1:14">
      <c r="A69" t="s">
        <v>12</v>
      </c>
      <c r="B69">
        <v>1000</v>
      </c>
      <c r="C69" s="1">
        <v>40764</v>
      </c>
      <c r="D69">
        <v>19</v>
      </c>
      <c r="E69">
        <v>12</v>
      </c>
      <c r="F69">
        <v>5</v>
      </c>
      <c r="G69">
        <v>20</v>
      </c>
      <c r="H69">
        <f t="shared" si="13"/>
        <v>-1</v>
      </c>
      <c r="I69">
        <f t="shared" si="14"/>
        <v>19</v>
      </c>
      <c r="J69">
        <v>24</v>
      </c>
      <c r="M69">
        <v>120</v>
      </c>
    </row>
    <row r="70" spans="1:14">
      <c r="A70" t="s">
        <v>25</v>
      </c>
      <c r="B70">
        <v>1000</v>
      </c>
      <c r="C70" s="1">
        <v>40764</v>
      </c>
      <c r="D70">
        <v>19</v>
      </c>
      <c r="E70">
        <v>12</v>
      </c>
      <c r="F70">
        <v>17</v>
      </c>
      <c r="G70">
        <v>6</v>
      </c>
      <c r="H70">
        <f t="shared" si="13"/>
        <v>4</v>
      </c>
      <c r="I70">
        <f t="shared" si="14"/>
        <v>10</v>
      </c>
      <c r="J70">
        <v>27</v>
      </c>
      <c r="K70">
        <f t="shared" si="15"/>
        <v>8.5</v>
      </c>
      <c r="L70" s="3">
        <f>AVERAGE(J70:J71)</f>
        <v>21</v>
      </c>
      <c r="M70">
        <v>120</v>
      </c>
      <c r="N70">
        <f t="shared" si="16"/>
        <v>7874.9999999999991</v>
      </c>
    </row>
    <row r="71" spans="1:14">
      <c r="A71" t="s">
        <v>25</v>
      </c>
      <c r="B71">
        <v>1000</v>
      </c>
      <c r="C71" s="1">
        <v>40764</v>
      </c>
      <c r="D71">
        <v>19</v>
      </c>
      <c r="E71">
        <v>12</v>
      </c>
      <c r="F71">
        <v>8</v>
      </c>
      <c r="G71">
        <v>3</v>
      </c>
      <c r="H71">
        <f t="shared" si="13"/>
        <v>4</v>
      </c>
      <c r="I71">
        <f t="shared" si="14"/>
        <v>7</v>
      </c>
      <c r="J71">
        <v>15</v>
      </c>
      <c r="M71">
        <v>120</v>
      </c>
    </row>
    <row r="72" spans="1:14">
      <c r="A72" t="s">
        <v>26</v>
      </c>
      <c r="B72">
        <v>1000</v>
      </c>
      <c r="C72" s="1">
        <v>40764</v>
      </c>
      <c r="D72">
        <v>19</v>
      </c>
      <c r="E72">
        <v>12</v>
      </c>
      <c r="F72">
        <v>15</v>
      </c>
      <c r="G72">
        <v>2</v>
      </c>
      <c r="H72">
        <f t="shared" si="13"/>
        <v>17</v>
      </c>
      <c r="I72">
        <f t="shared" si="14"/>
        <v>19</v>
      </c>
      <c r="J72">
        <v>34</v>
      </c>
      <c r="K72">
        <f t="shared" si="15"/>
        <v>21</v>
      </c>
      <c r="L72" s="3">
        <f>AVERAGE(J72:J73)</f>
        <v>33</v>
      </c>
      <c r="M72">
        <v>120</v>
      </c>
      <c r="N72">
        <f t="shared" si="16"/>
        <v>12375.000000000002</v>
      </c>
    </row>
    <row r="73" spans="1:14">
      <c r="A73" t="s">
        <v>26</v>
      </c>
      <c r="B73">
        <v>1000</v>
      </c>
      <c r="C73" s="1">
        <v>40764</v>
      </c>
      <c r="D73">
        <v>19</v>
      </c>
      <c r="E73">
        <v>12</v>
      </c>
      <c r="F73">
        <v>9</v>
      </c>
      <c r="G73">
        <v>16</v>
      </c>
      <c r="H73">
        <f t="shared" si="13"/>
        <v>7</v>
      </c>
      <c r="I73">
        <f t="shared" si="14"/>
        <v>23</v>
      </c>
      <c r="J73">
        <v>32</v>
      </c>
      <c r="M73">
        <v>120</v>
      </c>
    </row>
    <row r="74" spans="1:14">
      <c r="A74" t="s">
        <v>12</v>
      </c>
      <c r="B74">
        <v>1000</v>
      </c>
      <c r="C74" s="1">
        <v>40767</v>
      </c>
      <c r="D74">
        <v>22</v>
      </c>
      <c r="E74">
        <v>15</v>
      </c>
      <c r="F74">
        <v>60</v>
      </c>
      <c r="G74">
        <v>3</v>
      </c>
      <c r="H74">
        <f t="shared" si="13"/>
        <v>4</v>
      </c>
      <c r="I74">
        <f t="shared" si="14"/>
        <v>7</v>
      </c>
      <c r="J74">
        <v>67</v>
      </c>
      <c r="K74">
        <f t="shared" si="15"/>
        <v>15.5</v>
      </c>
      <c r="L74" s="3">
        <f t="shared" ref="L74:L96" si="17">AVERAGE(J74:J75)</f>
        <v>62</v>
      </c>
      <c r="M74">
        <v>200</v>
      </c>
      <c r="N74">
        <f t="shared" si="16"/>
        <v>13950</v>
      </c>
    </row>
    <row r="75" spans="1:14">
      <c r="A75" t="s">
        <v>12</v>
      </c>
      <c r="B75">
        <v>1000</v>
      </c>
      <c r="C75" s="1">
        <v>40767</v>
      </c>
      <c r="D75">
        <v>22</v>
      </c>
      <c r="E75">
        <v>15</v>
      </c>
      <c r="F75">
        <v>33</v>
      </c>
      <c r="G75">
        <v>3</v>
      </c>
      <c r="H75">
        <f t="shared" si="13"/>
        <v>21</v>
      </c>
      <c r="I75">
        <f t="shared" si="14"/>
        <v>24</v>
      </c>
      <c r="J75">
        <v>57</v>
      </c>
      <c r="M75">
        <v>200</v>
      </c>
    </row>
    <row r="76" spans="1:14">
      <c r="A76" t="s">
        <v>17</v>
      </c>
      <c r="B76">
        <v>1000</v>
      </c>
      <c r="C76" s="1">
        <v>40767</v>
      </c>
      <c r="D76">
        <v>22</v>
      </c>
      <c r="E76">
        <v>15</v>
      </c>
      <c r="F76">
        <v>30</v>
      </c>
      <c r="G76">
        <v>1</v>
      </c>
      <c r="H76">
        <f t="shared" si="13"/>
        <v>31</v>
      </c>
      <c r="I76">
        <f t="shared" si="14"/>
        <v>32</v>
      </c>
      <c r="J76">
        <v>62</v>
      </c>
      <c r="K76">
        <f t="shared" si="15"/>
        <v>26.5</v>
      </c>
      <c r="L76" s="3">
        <f t="shared" si="17"/>
        <v>59</v>
      </c>
      <c r="M76">
        <v>200</v>
      </c>
      <c r="N76">
        <f t="shared" si="16"/>
        <v>13275</v>
      </c>
    </row>
    <row r="77" spans="1:14">
      <c r="A77" t="s">
        <v>17</v>
      </c>
      <c r="B77">
        <v>1000</v>
      </c>
      <c r="C77" s="1">
        <v>40767</v>
      </c>
      <c r="D77">
        <v>22</v>
      </c>
      <c r="E77">
        <v>15</v>
      </c>
      <c r="F77">
        <v>35</v>
      </c>
      <c r="G77">
        <v>5</v>
      </c>
      <c r="H77">
        <f t="shared" si="13"/>
        <v>16</v>
      </c>
      <c r="I77">
        <f t="shared" si="14"/>
        <v>21</v>
      </c>
      <c r="J77">
        <v>56</v>
      </c>
      <c r="M77">
        <v>200</v>
      </c>
    </row>
    <row r="78" spans="1:14">
      <c r="A78" t="s">
        <v>25</v>
      </c>
      <c r="B78">
        <v>1000</v>
      </c>
      <c r="C78" s="1">
        <v>40767</v>
      </c>
      <c r="D78">
        <v>22</v>
      </c>
      <c r="E78">
        <v>15</v>
      </c>
      <c r="F78">
        <v>30</v>
      </c>
      <c r="G78">
        <v>1</v>
      </c>
      <c r="H78">
        <f t="shared" si="13"/>
        <v>9</v>
      </c>
      <c r="I78">
        <f t="shared" si="14"/>
        <v>10</v>
      </c>
      <c r="J78">
        <v>40</v>
      </c>
      <c r="K78">
        <f t="shared" si="15"/>
        <v>11</v>
      </c>
      <c r="L78" s="3">
        <f t="shared" si="17"/>
        <v>41</v>
      </c>
      <c r="M78">
        <v>200</v>
      </c>
      <c r="N78">
        <f t="shared" si="16"/>
        <v>9225</v>
      </c>
    </row>
    <row r="79" spans="1:14">
      <c r="A79" t="s">
        <v>25</v>
      </c>
      <c r="B79">
        <v>1000</v>
      </c>
      <c r="C79" s="1">
        <v>40767</v>
      </c>
      <c r="D79">
        <v>22</v>
      </c>
      <c r="E79">
        <v>15</v>
      </c>
      <c r="F79">
        <v>30</v>
      </c>
      <c r="G79">
        <v>1</v>
      </c>
      <c r="H79">
        <f t="shared" si="13"/>
        <v>11</v>
      </c>
      <c r="I79">
        <f t="shared" si="14"/>
        <v>12</v>
      </c>
      <c r="J79">
        <v>42</v>
      </c>
      <c r="M79">
        <v>200</v>
      </c>
    </row>
    <row r="80" spans="1:14">
      <c r="A80" t="s">
        <v>26</v>
      </c>
      <c r="B80">
        <v>1000</v>
      </c>
      <c r="C80" s="1">
        <v>40767</v>
      </c>
      <c r="D80">
        <v>22</v>
      </c>
      <c r="E80">
        <v>15</v>
      </c>
      <c r="F80">
        <v>21</v>
      </c>
      <c r="G80">
        <v>1</v>
      </c>
      <c r="H80">
        <f t="shared" si="13"/>
        <v>3</v>
      </c>
      <c r="I80">
        <f t="shared" si="14"/>
        <v>4</v>
      </c>
      <c r="J80">
        <v>25</v>
      </c>
      <c r="K80">
        <f t="shared" si="15"/>
        <v>7.5</v>
      </c>
      <c r="L80" s="3">
        <f t="shared" si="17"/>
        <v>25</v>
      </c>
      <c r="M80">
        <v>200</v>
      </c>
      <c r="N80">
        <f t="shared" si="16"/>
        <v>5625</v>
      </c>
    </row>
    <row r="81" spans="1:14">
      <c r="A81" t="s">
        <v>26</v>
      </c>
      <c r="B81">
        <v>1000</v>
      </c>
      <c r="C81" s="1">
        <v>40767</v>
      </c>
      <c r="D81">
        <v>22</v>
      </c>
      <c r="E81">
        <v>15</v>
      </c>
      <c r="F81">
        <v>14</v>
      </c>
      <c r="G81">
        <v>1</v>
      </c>
      <c r="H81">
        <f t="shared" si="13"/>
        <v>10</v>
      </c>
      <c r="I81">
        <f t="shared" si="14"/>
        <v>11</v>
      </c>
      <c r="J81">
        <v>25</v>
      </c>
      <c r="M81">
        <v>200</v>
      </c>
    </row>
    <row r="82" spans="1:14">
      <c r="A82" t="s">
        <v>11</v>
      </c>
      <c r="B82">
        <v>520</v>
      </c>
      <c r="C82" s="1">
        <v>40767</v>
      </c>
      <c r="D82">
        <v>22</v>
      </c>
      <c r="E82">
        <v>15</v>
      </c>
      <c r="F82">
        <v>6</v>
      </c>
      <c r="G82">
        <v>4</v>
      </c>
      <c r="H82">
        <f t="shared" si="13"/>
        <v>2</v>
      </c>
      <c r="I82">
        <f t="shared" si="14"/>
        <v>6</v>
      </c>
      <c r="J82">
        <v>12</v>
      </c>
      <c r="K82">
        <f t="shared" si="15"/>
        <v>7.5</v>
      </c>
      <c r="L82" s="3">
        <f t="shared" si="17"/>
        <v>20.5</v>
      </c>
      <c r="M82">
        <v>200</v>
      </c>
      <c r="N82">
        <f t="shared" si="16"/>
        <v>4612.5</v>
      </c>
    </row>
    <row r="83" spans="1:14">
      <c r="A83" t="s">
        <v>11</v>
      </c>
      <c r="B83">
        <v>520</v>
      </c>
      <c r="C83" s="1">
        <v>40767</v>
      </c>
      <c r="D83">
        <v>22</v>
      </c>
      <c r="E83">
        <v>15</v>
      </c>
      <c r="F83">
        <v>20</v>
      </c>
      <c r="G83">
        <v>1</v>
      </c>
      <c r="H83">
        <f t="shared" si="13"/>
        <v>8</v>
      </c>
      <c r="I83">
        <f t="shared" si="14"/>
        <v>9</v>
      </c>
      <c r="J83">
        <v>29</v>
      </c>
      <c r="M83">
        <v>200</v>
      </c>
    </row>
    <row r="84" spans="1:14">
      <c r="A84" t="s">
        <v>20</v>
      </c>
      <c r="B84">
        <v>520</v>
      </c>
      <c r="C84" s="1">
        <v>40767</v>
      </c>
      <c r="D84">
        <v>22</v>
      </c>
      <c r="E84">
        <v>15</v>
      </c>
      <c r="F84">
        <v>26</v>
      </c>
      <c r="G84">
        <v>4</v>
      </c>
      <c r="H84">
        <f t="shared" si="13"/>
        <v>10</v>
      </c>
      <c r="I84">
        <f t="shared" si="14"/>
        <v>14</v>
      </c>
      <c r="J84">
        <v>40</v>
      </c>
      <c r="K84">
        <f t="shared" si="15"/>
        <v>15.5</v>
      </c>
      <c r="L84" s="3">
        <f t="shared" si="17"/>
        <v>37.5</v>
      </c>
      <c r="M84">
        <v>200</v>
      </c>
      <c r="N84">
        <f t="shared" si="16"/>
        <v>8437.5</v>
      </c>
    </row>
    <row r="85" spans="1:14">
      <c r="A85" t="s">
        <v>20</v>
      </c>
      <c r="B85">
        <v>520</v>
      </c>
      <c r="C85" s="1">
        <v>40767</v>
      </c>
      <c r="D85">
        <v>22</v>
      </c>
      <c r="E85">
        <v>15</v>
      </c>
      <c r="F85">
        <v>18</v>
      </c>
      <c r="G85">
        <v>1</v>
      </c>
      <c r="H85">
        <f t="shared" si="13"/>
        <v>16</v>
      </c>
      <c r="I85">
        <f t="shared" si="14"/>
        <v>17</v>
      </c>
      <c r="J85">
        <v>35</v>
      </c>
      <c r="M85">
        <v>200</v>
      </c>
    </row>
    <row r="86" spans="1:14">
      <c r="A86" t="s">
        <v>21</v>
      </c>
      <c r="B86">
        <v>520</v>
      </c>
      <c r="C86" s="1">
        <v>40767</v>
      </c>
      <c r="D86">
        <v>22</v>
      </c>
      <c r="E86">
        <v>15</v>
      </c>
      <c r="F86">
        <v>16</v>
      </c>
      <c r="G86">
        <v>0</v>
      </c>
      <c r="H86">
        <f t="shared" si="13"/>
        <v>8</v>
      </c>
      <c r="I86">
        <f t="shared" si="14"/>
        <v>8</v>
      </c>
      <c r="J86">
        <v>24</v>
      </c>
      <c r="K86">
        <f t="shared" si="15"/>
        <v>4.5</v>
      </c>
      <c r="L86" s="3">
        <f t="shared" si="17"/>
        <v>17</v>
      </c>
      <c r="M86">
        <v>200</v>
      </c>
      <c r="N86">
        <f t="shared" si="16"/>
        <v>3825.0000000000005</v>
      </c>
    </row>
    <row r="87" spans="1:14">
      <c r="A87" t="s">
        <v>21</v>
      </c>
      <c r="B87">
        <v>520</v>
      </c>
      <c r="C87" s="1">
        <v>40767</v>
      </c>
      <c r="D87">
        <v>22</v>
      </c>
      <c r="E87">
        <v>15</v>
      </c>
      <c r="F87">
        <v>9</v>
      </c>
      <c r="G87">
        <v>1</v>
      </c>
      <c r="H87">
        <f t="shared" si="13"/>
        <v>0</v>
      </c>
      <c r="I87">
        <f t="shared" si="14"/>
        <v>1</v>
      </c>
      <c r="J87">
        <v>10</v>
      </c>
      <c r="M87">
        <v>200</v>
      </c>
    </row>
    <row r="88" spans="1:14">
      <c r="A88" t="s">
        <v>23</v>
      </c>
      <c r="B88">
        <v>520</v>
      </c>
      <c r="C88" s="1">
        <v>40767</v>
      </c>
      <c r="D88">
        <v>22</v>
      </c>
      <c r="E88">
        <v>15</v>
      </c>
      <c r="F88">
        <v>42</v>
      </c>
      <c r="G88">
        <v>1</v>
      </c>
      <c r="H88">
        <f t="shared" si="13"/>
        <v>14</v>
      </c>
      <c r="I88">
        <f t="shared" si="14"/>
        <v>15</v>
      </c>
      <c r="J88">
        <v>57</v>
      </c>
      <c r="K88">
        <f t="shared" si="15"/>
        <v>11.5</v>
      </c>
      <c r="L88" s="3">
        <f t="shared" si="17"/>
        <v>40</v>
      </c>
      <c r="M88">
        <v>200</v>
      </c>
      <c r="N88">
        <f t="shared" si="16"/>
        <v>9000</v>
      </c>
    </row>
    <row r="89" spans="1:14">
      <c r="A89" t="s">
        <v>23</v>
      </c>
      <c r="B89">
        <v>520</v>
      </c>
      <c r="C89" s="1">
        <v>40767</v>
      </c>
      <c r="D89">
        <v>22</v>
      </c>
      <c r="E89">
        <v>15</v>
      </c>
      <c r="F89">
        <v>15</v>
      </c>
      <c r="G89">
        <v>1</v>
      </c>
      <c r="H89">
        <f t="shared" si="13"/>
        <v>7</v>
      </c>
      <c r="I89">
        <f t="shared" si="14"/>
        <v>8</v>
      </c>
      <c r="J89">
        <v>23</v>
      </c>
      <c r="M89">
        <v>200</v>
      </c>
    </row>
    <row r="90" spans="1:14">
      <c r="A90" t="s">
        <v>14</v>
      </c>
      <c r="B90">
        <v>400</v>
      </c>
      <c r="C90" s="1">
        <v>40767</v>
      </c>
      <c r="D90">
        <v>22</v>
      </c>
      <c r="E90">
        <v>15</v>
      </c>
      <c r="F90">
        <v>6</v>
      </c>
      <c r="G90">
        <v>1</v>
      </c>
      <c r="H90">
        <f t="shared" si="13"/>
        <v>0</v>
      </c>
      <c r="I90">
        <f t="shared" si="14"/>
        <v>1</v>
      </c>
      <c r="J90">
        <v>7</v>
      </c>
      <c r="M90">
        <v>200</v>
      </c>
      <c r="N90">
        <f t="shared" si="16"/>
        <v>0</v>
      </c>
    </row>
    <row r="91" spans="1:14">
      <c r="A91" t="s">
        <v>14</v>
      </c>
      <c r="B91">
        <v>400</v>
      </c>
      <c r="C91" s="1">
        <v>40767</v>
      </c>
      <c r="D91">
        <v>22</v>
      </c>
      <c r="E91">
        <v>15</v>
      </c>
      <c r="F91">
        <v>3</v>
      </c>
      <c r="G91">
        <v>1</v>
      </c>
      <c r="H91">
        <f t="shared" si="13"/>
        <v>0</v>
      </c>
      <c r="I91">
        <f t="shared" si="14"/>
        <v>1</v>
      </c>
      <c r="J91">
        <v>4</v>
      </c>
      <c r="M91">
        <v>200</v>
      </c>
    </row>
    <row r="92" spans="1:14">
      <c r="A92" t="s">
        <v>22</v>
      </c>
      <c r="B92">
        <v>400</v>
      </c>
      <c r="C92" s="1">
        <v>40767</v>
      </c>
      <c r="D92">
        <v>22</v>
      </c>
      <c r="E92">
        <v>15</v>
      </c>
      <c r="F92">
        <v>5</v>
      </c>
      <c r="G92">
        <v>1</v>
      </c>
      <c r="H92">
        <f t="shared" si="13"/>
        <v>1</v>
      </c>
      <c r="I92">
        <f t="shared" si="14"/>
        <v>2</v>
      </c>
      <c r="J92">
        <v>7</v>
      </c>
      <c r="K92">
        <f t="shared" si="15"/>
        <v>2</v>
      </c>
      <c r="L92" s="3">
        <f t="shared" si="17"/>
        <v>7.5</v>
      </c>
      <c r="M92">
        <v>200</v>
      </c>
      <c r="N92">
        <f t="shared" si="16"/>
        <v>1687.5</v>
      </c>
    </row>
    <row r="93" spans="1:14">
      <c r="A93" t="s">
        <v>22</v>
      </c>
      <c r="B93">
        <v>400</v>
      </c>
      <c r="C93" s="1">
        <v>40767</v>
      </c>
      <c r="D93">
        <v>22</v>
      </c>
      <c r="E93">
        <v>15</v>
      </c>
      <c r="F93">
        <v>6</v>
      </c>
      <c r="G93">
        <v>1</v>
      </c>
      <c r="H93">
        <f t="shared" si="13"/>
        <v>1</v>
      </c>
      <c r="I93">
        <f t="shared" si="14"/>
        <v>2</v>
      </c>
      <c r="J93">
        <v>8</v>
      </c>
      <c r="M93">
        <v>200</v>
      </c>
    </row>
    <row r="94" spans="1:14">
      <c r="A94" t="s">
        <v>24</v>
      </c>
      <c r="B94">
        <v>400</v>
      </c>
      <c r="C94" s="1">
        <v>40767</v>
      </c>
      <c r="D94">
        <v>22</v>
      </c>
      <c r="E94">
        <v>15</v>
      </c>
      <c r="F94">
        <v>14</v>
      </c>
      <c r="G94">
        <v>1</v>
      </c>
      <c r="H94">
        <f t="shared" si="13"/>
        <v>2</v>
      </c>
      <c r="I94">
        <f t="shared" si="14"/>
        <v>3</v>
      </c>
      <c r="J94">
        <v>17</v>
      </c>
      <c r="K94">
        <f t="shared" si="15"/>
        <v>2</v>
      </c>
      <c r="L94" s="3">
        <f t="shared" si="17"/>
        <v>16.5</v>
      </c>
      <c r="M94">
        <v>200</v>
      </c>
      <c r="N94">
        <f t="shared" si="16"/>
        <v>3712.5</v>
      </c>
    </row>
    <row r="95" spans="1:14">
      <c r="A95" t="s">
        <v>24</v>
      </c>
      <c r="B95">
        <v>400</v>
      </c>
      <c r="C95" s="1">
        <v>40767</v>
      </c>
      <c r="D95">
        <v>22</v>
      </c>
      <c r="E95">
        <v>15</v>
      </c>
      <c r="F95">
        <v>15</v>
      </c>
      <c r="G95">
        <v>1</v>
      </c>
      <c r="H95">
        <f t="shared" si="13"/>
        <v>0</v>
      </c>
      <c r="I95">
        <f t="shared" si="14"/>
        <v>1</v>
      </c>
      <c r="J95">
        <v>16</v>
      </c>
      <c r="M95">
        <v>200</v>
      </c>
    </row>
    <row r="96" spans="1:14">
      <c r="A96" t="s">
        <v>27</v>
      </c>
      <c r="B96">
        <v>400</v>
      </c>
      <c r="C96" s="1">
        <v>40767</v>
      </c>
      <c r="D96">
        <v>22</v>
      </c>
      <c r="E96">
        <v>15</v>
      </c>
      <c r="F96">
        <v>5</v>
      </c>
      <c r="G96">
        <v>1</v>
      </c>
      <c r="H96">
        <f t="shared" si="13"/>
        <v>7</v>
      </c>
      <c r="I96">
        <f t="shared" si="14"/>
        <v>8</v>
      </c>
      <c r="J96">
        <v>13</v>
      </c>
      <c r="K96">
        <f t="shared" si="15"/>
        <v>5</v>
      </c>
      <c r="L96" s="3">
        <f t="shared" si="17"/>
        <v>12.5</v>
      </c>
      <c r="M96">
        <v>200</v>
      </c>
      <c r="N96">
        <f t="shared" si="16"/>
        <v>2812.5</v>
      </c>
    </row>
    <row r="97" spans="1:13">
      <c r="A97" t="s">
        <v>27</v>
      </c>
      <c r="B97">
        <v>400</v>
      </c>
      <c r="C97" s="1">
        <v>40767</v>
      </c>
      <c r="D97">
        <v>22</v>
      </c>
      <c r="E97">
        <v>15</v>
      </c>
      <c r="F97">
        <v>10</v>
      </c>
      <c r="G97">
        <v>1</v>
      </c>
      <c r="H97">
        <f t="shared" si="13"/>
        <v>1</v>
      </c>
      <c r="I97">
        <f t="shared" si="14"/>
        <v>2</v>
      </c>
      <c r="J97">
        <v>12</v>
      </c>
      <c r="M97">
        <v>200</v>
      </c>
    </row>
  </sheetData>
  <sortState ref="P23:S37">
    <sortCondition ref="R23:R37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42"/>
  <sheetViews>
    <sheetView workbookViewId="0">
      <selection sqref="A1:G20"/>
    </sheetView>
  </sheetViews>
  <sheetFormatPr baseColWidth="10" defaultRowHeight="15" x14ac:dyDescent="0"/>
  <sheetData>
    <row r="1" spans="9:15">
      <c r="I1" s="9"/>
      <c r="J1" s="9" t="s">
        <v>36</v>
      </c>
      <c r="K1" s="9" t="s">
        <v>37</v>
      </c>
      <c r="L1" s="9" t="s">
        <v>38</v>
      </c>
      <c r="M1" s="9" t="s">
        <v>39</v>
      </c>
      <c r="N1" s="9" t="s">
        <v>40</v>
      </c>
      <c r="O1" s="9" t="s">
        <v>41</v>
      </c>
    </row>
    <row r="2" spans="9:15">
      <c r="I2" s="10">
        <v>40753</v>
      </c>
      <c r="J2" s="9">
        <f>'Percent Survival'!B2-'Percent Survival'!B2</f>
        <v>0</v>
      </c>
      <c r="K2" s="9">
        <f>'Percent Survival'!C2-'Percent Survival'!C2</f>
        <v>0</v>
      </c>
      <c r="L2" s="9">
        <f>'Percent Survival'!D2-'Percent Survival'!D2</f>
        <v>0</v>
      </c>
      <c r="M2" s="9"/>
      <c r="N2" s="9"/>
      <c r="O2" s="9"/>
    </row>
    <row r="3" spans="9:15">
      <c r="I3" s="11">
        <v>40757</v>
      </c>
      <c r="J3" s="9"/>
      <c r="K3" s="9"/>
      <c r="L3" s="9"/>
      <c r="M3" s="9">
        <v>0</v>
      </c>
      <c r="N3" s="9">
        <f>'Percent Survival'!F3-'Percent Survival'!F3</f>
        <v>0</v>
      </c>
      <c r="O3" s="9">
        <f>'Percent Survival'!G3-'Percent Survival'!G3</f>
        <v>0</v>
      </c>
    </row>
    <row r="4" spans="9:15">
      <c r="I4" s="10">
        <v>40760</v>
      </c>
      <c r="J4" s="9"/>
      <c r="K4" s="9">
        <f>'Percent Survival'!C2-'Percent Survival'!C4</f>
        <v>-14650.000000000004</v>
      </c>
      <c r="L4" s="9">
        <f>'Percent Survival'!D2-'Percent Survival'!D4</f>
        <v>8950</v>
      </c>
      <c r="M4" s="9">
        <f>'Percent Survival'!E3-'Percent Survival'!E4</f>
        <v>-5350</v>
      </c>
      <c r="N4" s="9"/>
      <c r="O4" s="9"/>
    </row>
    <row r="5" spans="9:15">
      <c r="I5" s="10">
        <v>40764</v>
      </c>
      <c r="J5" s="9">
        <f>'Percent Survival'!B2-'Percent Survival'!B5</f>
        <v>27687.5</v>
      </c>
      <c r="K5" s="9"/>
      <c r="L5" s="9"/>
      <c r="M5" s="9"/>
      <c r="N5" s="9">
        <f>'Percent Survival'!F3-'Percent Survival'!F5</f>
        <v>22725</v>
      </c>
      <c r="O5" s="9">
        <f>'Percent Survival'!G3-'Percent Survival'!G5</f>
        <v>9524.9999999999982</v>
      </c>
    </row>
    <row r="6" spans="9:15">
      <c r="I6" s="11">
        <v>40767</v>
      </c>
      <c r="J6" s="9">
        <f>'Percent Survival'!B5-'Percent Survival'!B6</f>
        <v>-3637.5</v>
      </c>
      <c r="K6" s="9">
        <f>'Percent Survival'!C4-'Percent Survival'!C6</f>
        <v>18475.000000000004</v>
      </c>
      <c r="L6" s="9"/>
      <c r="M6" s="9"/>
      <c r="N6" s="9">
        <f>'Percent Survival'!F5-'Percent Survival'!F6</f>
        <v>-1350.0000000000009</v>
      </c>
      <c r="O6" s="9">
        <f>'Percent Survival'!G5-'Percent Survival'!G6</f>
        <v>9563.0000000000018</v>
      </c>
    </row>
    <row r="7" spans="9:15">
      <c r="I7" s="9"/>
      <c r="J7" s="9"/>
      <c r="K7" s="9"/>
      <c r="L7" s="9"/>
      <c r="M7" s="9"/>
      <c r="N7" s="9"/>
      <c r="O7" s="9"/>
    </row>
    <row r="8" spans="9:15">
      <c r="I8" s="9"/>
      <c r="J8" s="9" t="s">
        <v>42</v>
      </c>
      <c r="K8" s="9" t="s">
        <v>43</v>
      </c>
      <c r="L8" s="9" t="s">
        <v>44</v>
      </c>
      <c r="M8" s="9" t="s">
        <v>45</v>
      </c>
      <c r="N8" s="9" t="s">
        <v>46</v>
      </c>
      <c r="O8" s="9" t="s">
        <v>47</v>
      </c>
    </row>
    <row r="9" spans="9:15">
      <c r="I9" s="10">
        <v>40753</v>
      </c>
      <c r="J9" s="9">
        <f>'Percent Survival'!B9-'Percent Survival'!B9</f>
        <v>0</v>
      </c>
      <c r="K9" s="9">
        <f>'Percent Survival'!C9-'Percent Survival'!C9</f>
        <v>0</v>
      </c>
      <c r="L9" s="9">
        <f>'Percent Survival'!D9-'Percent Survival'!D9</f>
        <v>0</v>
      </c>
      <c r="M9" s="9"/>
      <c r="N9" s="9"/>
      <c r="O9" s="9"/>
    </row>
    <row r="10" spans="9:15">
      <c r="I10" s="11">
        <v>40757</v>
      </c>
      <c r="J10" s="9"/>
      <c r="K10" s="9"/>
      <c r="L10" s="9"/>
      <c r="M10" s="9">
        <f>'Percent Survival'!E10-'Percent Survival'!E10</f>
        <v>0</v>
      </c>
      <c r="N10" s="9">
        <f>'Percent Survival'!F10-'Percent Survival'!F10</f>
        <v>0</v>
      </c>
      <c r="O10" s="9">
        <f>'Percent Survival'!G10-'Percent Survival'!G10</f>
        <v>0</v>
      </c>
    </row>
    <row r="11" spans="9:15">
      <c r="I11" s="10">
        <v>40760</v>
      </c>
      <c r="J11" s="9">
        <f>'Percent Survival'!B9-'Percent Survival'!B11</f>
        <v>13150</v>
      </c>
      <c r="K11" s="9">
        <f>'Percent Survival'!C9-'Percent Survival'!C11</f>
        <v>26250</v>
      </c>
      <c r="L11" s="9">
        <f>'Percent Survival'!D9-'Percent Survival'!D11</f>
        <v>8300</v>
      </c>
      <c r="M11" s="9"/>
      <c r="N11" s="9"/>
      <c r="O11" s="9"/>
    </row>
    <row r="12" spans="9:15">
      <c r="I12" s="10">
        <v>40764</v>
      </c>
      <c r="J12" s="9"/>
      <c r="K12" s="9"/>
      <c r="L12" s="9"/>
      <c r="M12" s="9">
        <f>'Percent Survival'!E10-'Percent Survival'!E12</f>
        <v>6600</v>
      </c>
      <c r="N12" s="9">
        <f>'Percent Survival'!F10-'Percent Survival'!F12</f>
        <v>7537.5</v>
      </c>
      <c r="O12" s="9">
        <f>'Percent Survival'!G10-'Percent Survival'!G12</f>
        <v>7200</v>
      </c>
    </row>
    <row r="13" spans="9:15">
      <c r="I13" s="11">
        <v>40767</v>
      </c>
      <c r="J13" s="9"/>
      <c r="K13" s="9">
        <f>'Percent Survival'!C11-'Percent Survival'!C13</f>
        <v>11137.499999999998</v>
      </c>
      <c r="L13" s="9"/>
      <c r="M13" s="9">
        <f>'Percent Survival'!E12-'Percent Survival'!E13</f>
        <v>6562.5</v>
      </c>
      <c r="N13" s="9">
        <f>'Percent Survival'!F12-'Percent Survival'!F13</f>
        <v>5737.5</v>
      </c>
      <c r="O13" s="9">
        <f>'Percent Survival'!G12-'Percent Survival'!G13</f>
        <v>12000</v>
      </c>
    </row>
    <row r="14" spans="9:15">
      <c r="I14" s="9"/>
      <c r="J14" s="9"/>
      <c r="K14" s="9"/>
      <c r="L14" s="9"/>
      <c r="M14" s="9"/>
      <c r="N14" s="9"/>
      <c r="O14" s="9"/>
    </row>
    <row r="15" spans="9:15">
      <c r="I15" s="9"/>
      <c r="J15" s="9" t="s">
        <v>48</v>
      </c>
      <c r="K15" s="9" t="s">
        <v>49</v>
      </c>
      <c r="L15" s="9" t="s">
        <v>50</v>
      </c>
      <c r="M15" s="9" t="s">
        <v>51</v>
      </c>
      <c r="N15" s="9" t="s">
        <v>52</v>
      </c>
      <c r="O15" s="9" t="s">
        <v>53</v>
      </c>
    </row>
    <row r="16" spans="9:15">
      <c r="I16" s="10">
        <v>40753</v>
      </c>
      <c r="J16" s="9">
        <f>'Percent Survival'!B16-'Percent Survival'!B16</f>
        <v>0</v>
      </c>
      <c r="K16" s="9">
        <f>'Percent Survival'!C16-'Percent Survival'!C16</f>
        <v>0</v>
      </c>
      <c r="L16" s="9"/>
      <c r="M16" s="9"/>
      <c r="N16" s="9"/>
      <c r="O16" s="9"/>
    </row>
    <row r="17" spans="9:15">
      <c r="I17" s="11">
        <v>40757</v>
      </c>
      <c r="J17" s="9"/>
      <c r="K17" s="9"/>
      <c r="L17" s="9"/>
      <c r="M17" s="9">
        <f>'Percent Survival'!E17-'Percent Survival'!E17</f>
        <v>0</v>
      </c>
      <c r="N17" s="9">
        <f>'Percent Survival'!F17-'Percent Survival'!F17</f>
        <v>0</v>
      </c>
      <c r="O17" s="9">
        <f>'Percent Survival'!G17-'Percent Survival'!G17</f>
        <v>0</v>
      </c>
    </row>
    <row r="18" spans="9:15">
      <c r="I18" s="10">
        <v>40760</v>
      </c>
      <c r="J18" s="9">
        <f>'Percent Survival'!B16-'Percent Survival'!B18</f>
        <v>18150</v>
      </c>
      <c r="K18" s="9">
        <f>'Percent Survival'!C16-'Percent Survival'!C18</f>
        <v>1050</v>
      </c>
      <c r="L18" s="9"/>
      <c r="M18" s="9"/>
      <c r="N18" s="9"/>
      <c r="O18" s="9"/>
    </row>
    <row r="19" spans="9:15">
      <c r="I19" s="10">
        <v>40764</v>
      </c>
      <c r="J19" s="9"/>
      <c r="K19" s="9"/>
      <c r="L19" s="9"/>
      <c r="M19" s="9">
        <f>'Percent Survival'!E17-'Percent Survival'!E19</f>
        <v>28312.499999999996</v>
      </c>
      <c r="N19" s="9">
        <f>'Percent Survival'!F17-'Percent Survival'!F19</f>
        <v>19612.5</v>
      </c>
      <c r="O19" s="9">
        <f>'Percent Survival'!G17-'Percent Survival'!G19</f>
        <v>19612.5</v>
      </c>
    </row>
    <row r="20" spans="9:15">
      <c r="I20" s="11">
        <v>40767</v>
      </c>
      <c r="J20" s="9"/>
      <c r="K20" s="9">
        <f>'Percent Survival'!C18-'Percent Survival'!C20</f>
        <v>1012.5</v>
      </c>
      <c r="L20" s="9"/>
      <c r="M20" s="9">
        <f>'Percent Survival'!E19-'Percent Survival'!E20</f>
        <v>1500</v>
      </c>
      <c r="N20" s="9">
        <f>'Percent Survival'!F19-'Percent Survival'!F20</f>
        <v>2475.0000000000009</v>
      </c>
      <c r="O20" s="9">
        <f>'Percent Survival'!G19-'Percent Survival'!G20</f>
        <v>3375.0000000000009</v>
      </c>
    </row>
    <row r="23" spans="9:15">
      <c r="I23" s="9"/>
      <c r="J23" s="9" t="s">
        <v>36</v>
      </c>
      <c r="K23" s="9" t="s">
        <v>37</v>
      </c>
      <c r="L23" s="9" t="s">
        <v>38</v>
      </c>
      <c r="M23" s="9" t="s">
        <v>39</v>
      </c>
      <c r="N23" s="9" t="s">
        <v>40</v>
      </c>
      <c r="O23" s="9" t="s">
        <v>41</v>
      </c>
    </row>
    <row r="24" spans="9:15">
      <c r="I24" s="10">
        <v>40753</v>
      </c>
      <c r="J24" s="12">
        <f>J2/'Percent Survival'!B2</f>
        <v>0</v>
      </c>
      <c r="K24" s="12">
        <v>0</v>
      </c>
      <c r="L24" s="12">
        <v>0</v>
      </c>
      <c r="M24" s="12"/>
      <c r="N24" s="12"/>
      <c r="O24" s="12"/>
    </row>
    <row r="25" spans="9:15">
      <c r="I25" s="11">
        <v>40757</v>
      </c>
      <c r="J25" s="12"/>
      <c r="K25" s="12"/>
      <c r="L25" s="12"/>
      <c r="M25" s="12">
        <v>0</v>
      </c>
      <c r="N25" s="12">
        <v>0</v>
      </c>
      <c r="O25" s="12">
        <v>0</v>
      </c>
    </row>
    <row r="26" spans="9:15">
      <c r="I26" s="10">
        <v>40760</v>
      </c>
      <c r="J26" s="12"/>
      <c r="K26" s="12">
        <f>K4/'Percent Survival'!C2</f>
        <v>-0.85672514619883067</v>
      </c>
      <c r="L26" s="12">
        <f>L4/'Percent Survival'!D2</f>
        <v>0.25070028011204482</v>
      </c>
      <c r="M26" s="12">
        <f>M4/'Percent Survival'!E4</f>
        <v>-0.16090225563909774</v>
      </c>
      <c r="N26" s="12"/>
      <c r="O26" s="12"/>
    </row>
    <row r="27" spans="9:15">
      <c r="I27" s="10">
        <v>40764</v>
      </c>
      <c r="J27" s="12">
        <f>J5/'Percent Survival'!B2</f>
        <v>0.72861842105263153</v>
      </c>
      <c r="K27" s="12"/>
      <c r="L27" s="12"/>
      <c r="M27" s="12"/>
      <c r="N27" s="12">
        <f>N5/'Percent Survival'!F3</f>
        <v>0.74264705882352944</v>
      </c>
      <c r="O27" s="12">
        <f>O5/'Percent Survival'!G3</f>
        <v>0.43493150684931497</v>
      </c>
    </row>
    <row r="28" spans="9:15">
      <c r="I28" s="11">
        <v>40767</v>
      </c>
      <c r="J28" s="12">
        <f>J6/'Percent Survival'!B5</f>
        <v>-0.35272727272727272</v>
      </c>
      <c r="K28" s="12">
        <f>K6/'Percent Survival'!C4</f>
        <v>0.58188976377952761</v>
      </c>
      <c r="L28" s="12"/>
      <c r="M28" s="12"/>
      <c r="N28" s="12">
        <f>N6/'Percent Survival'!F5</f>
        <v>-0.17142857142857157</v>
      </c>
      <c r="O28" s="12">
        <f>O6/'Percent Survival'!G5</f>
        <v>0.77276767676767677</v>
      </c>
    </row>
    <row r="29" spans="9:15">
      <c r="I29" s="9"/>
      <c r="J29" s="9"/>
      <c r="K29" s="9"/>
      <c r="L29" s="9"/>
      <c r="M29" s="9"/>
      <c r="N29" s="9"/>
      <c r="O29" s="9"/>
    </row>
    <row r="30" spans="9:15">
      <c r="I30" s="9"/>
      <c r="J30" s="9" t="s">
        <v>42</v>
      </c>
      <c r="K30" s="9" t="s">
        <v>43</v>
      </c>
      <c r="L30" s="9" t="s">
        <v>44</v>
      </c>
      <c r="M30" s="9" t="s">
        <v>45</v>
      </c>
      <c r="N30" s="9" t="s">
        <v>46</v>
      </c>
      <c r="O30" s="9" t="s">
        <v>47</v>
      </c>
    </row>
    <row r="31" spans="9:15">
      <c r="I31" s="10">
        <v>40753</v>
      </c>
      <c r="J31" s="12">
        <v>0</v>
      </c>
      <c r="K31" s="12">
        <v>0</v>
      </c>
      <c r="L31" s="12">
        <v>0</v>
      </c>
      <c r="M31" s="12"/>
      <c r="N31" s="12"/>
      <c r="O31" s="12"/>
    </row>
    <row r="32" spans="9:15">
      <c r="I32" s="11">
        <v>40757</v>
      </c>
      <c r="J32" s="12"/>
      <c r="K32" s="12"/>
      <c r="L32" s="12"/>
      <c r="M32" s="12">
        <v>0</v>
      </c>
      <c r="N32" s="12">
        <v>0</v>
      </c>
      <c r="O32" s="12">
        <v>0</v>
      </c>
    </row>
    <row r="33" spans="9:15">
      <c r="I33" s="10">
        <v>40760</v>
      </c>
      <c r="J33" s="12">
        <f>J11/'Percent Survival'!B9</f>
        <v>0.28649237472766886</v>
      </c>
      <c r="K33" s="12">
        <f>K11/'Percent Survival'!C9</f>
        <v>0.625</v>
      </c>
      <c r="L33" s="12">
        <f>L11/'Percent Survival'!D9</f>
        <v>0.1571969696969697</v>
      </c>
      <c r="M33" s="12"/>
      <c r="N33" s="12"/>
      <c r="O33" s="12"/>
    </row>
    <row r="34" spans="9:15">
      <c r="I34" s="10">
        <v>40764</v>
      </c>
      <c r="J34" s="12"/>
      <c r="K34" s="12"/>
      <c r="L34" s="12"/>
      <c r="M34" s="12">
        <f>M12/'Percent Survival'!E10</f>
        <v>0.30555555555555558</v>
      </c>
      <c r="N34" s="12">
        <f>N12/'Percent Survival'!F10</f>
        <v>0.44078947368421051</v>
      </c>
      <c r="O34" s="12">
        <f>O12/'Percent Survival'!G10</f>
        <v>0.25531914893617019</v>
      </c>
    </row>
    <row r="35" spans="9:15">
      <c r="I35" s="11">
        <v>40767</v>
      </c>
      <c r="J35" s="12"/>
      <c r="K35" s="12">
        <f>K13/'Percent Survival'!C11</f>
        <v>0.70714285714285707</v>
      </c>
      <c r="L35" s="12"/>
      <c r="M35" s="12">
        <f>M13/'Percent Survival'!E12</f>
        <v>0.4375</v>
      </c>
      <c r="N35" s="12">
        <f>N13/'Percent Survival'!F12</f>
        <v>0.6</v>
      </c>
      <c r="O35" s="12">
        <f>O13/'Percent Survival'!G12</f>
        <v>0.5714285714285714</v>
      </c>
    </row>
    <row r="36" spans="9:15">
      <c r="I36" s="9"/>
      <c r="J36" s="9"/>
      <c r="K36" s="9"/>
      <c r="L36" s="9"/>
      <c r="M36" s="9"/>
      <c r="N36" s="9"/>
      <c r="O36" s="9"/>
    </row>
    <row r="37" spans="9:15">
      <c r="I37" s="9"/>
      <c r="J37" s="9" t="s">
        <v>48</v>
      </c>
      <c r="K37" s="9" t="s">
        <v>49</v>
      </c>
      <c r="L37" s="9" t="s">
        <v>50</v>
      </c>
      <c r="M37" s="9" t="s">
        <v>51</v>
      </c>
      <c r="N37" s="9" t="s">
        <v>52</v>
      </c>
      <c r="O37" s="9" t="s">
        <v>53</v>
      </c>
    </row>
    <row r="38" spans="9:15">
      <c r="I38" s="10">
        <v>40753</v>
      </c>
      <c r="J38" s="12">
        <v>0</v>
      </c>
      <c r="K38" s="12">
        <v>0</v>
      </c>
      <c r="L38" s="12"/>
      <c r="M38" s="12"/>
      <c r="N38" s="12"/>
      <c r="O38" s="12"/>
    </row>
    <row r="39" spans="9:15">
      <c r="I39" s="11">
        <v>40757</v>
      </c>
      <c r="J39" s="12"/>
      <c r="K39" s="12"/>
      <c r="L39" s="12"/>
      <c r="M39" s="12">
        <v>0</v>
      </c>
      <c r="N39" s="12">
        <v>0</v>
      </c>
      <c r="O39" s="12">
        <v>0</v>
      </c>
    </row>
    <row r="40" spans="9:15">
      <c r="I40" s="10">
        <v>40760</v>
      </c>
      <c r="J40" s="12">
        <f>J18/'Percent Survival'!B16</f>
        <v>0.53539823008849563</v>
      </c>
      <c r="K40" s="12">
        <f>K18/'Percent Survival'!C16</f>
        <v>0.31818181818181818</v>
      </c>
      <c r="L40" s="12"/>
      <c r="M40" s="12"/>
      <c r="N40" s="12"/>
      <c r="O40" s="12"/>
    </row>
    <row r="41" spans="9:15">
      <c r="I41" s="10">
        <v>40764</v>
      </c>
      <c r="J41" s="12"/>
      <c r="K41" s="12"/>
      <c r="L41" s="12"/>
      <c r="M41" s="12">
        <f>M19/'Percent Survival'!E17</f>
        <v>0.89880952380952384</v>
      </c>
      <c r="N41" s="12">
        <f>N19/'Percent Survival'!F17</f>
        <v>0.76017441860465118</v>
      </c>
      <c r="O41" s="12">
        <f>O19/'Percent Survival'!G17</f>
        <v>0.76017441860465118</v>
      </c>
    </row>
    <row r="42" spans="9:15">
      <c r="I42" s="11">
        <v>40767</v>
      </c>
      <c r="J42" s="12"/>
      <c r="K42" s="12">
        <f>K20/'Percent Survival'!C18</f>
        <v>0.45</v>
      </c>
      <c r="L42" s="12"/>
      <c r="M42" s="12">
        <f>M20/'Percent Survival'!E19</f>
        <v>0.47058823529411764</v>
      </c>
      <c r="N42" s="12">
        <f>N20/'Percent Survival'!F19</f>
        <v>0.40000000000000008</v>
      </c>
      <c r="O42" s="12">
        <f>O20/'Percent Survival'!G19</f>
        <v>0.54545454545454553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L37" sqref="L37"/>
    </sheetView>
  </sheetViews>
  <sheetFormatPr baseColWidth="10" defaultRowHeight="15" x14ac:dyDescent="0"/>
  <sheetData>
    <row r="1" spans="1:15">
      <c r="A1" s="6"/>
      <c r="B1" s="6" t="s">
        <v>36</v>
      </c>
      <c r="C1" s="6" t="s">
        <v>37</v>
      </c>
      <c r="D1" s="6" t="s">
        <v>38</v>
      </c>
      <c r="E1" s="6" t="s">
        <v>39</v>
      </c>
      <c r="F1" s="6" t="s">
        <v>40</v>
      </c>
      <c r="G1" s="6" t="s">
        <v>41</v>
      </c>
      <c r="I1" s="9"/>
      <c r="J1" s="9" t="s">
        <v>36</v>
      </c>
      <c r="K1" s="9" t="s">
        <v>37</v>
      </c>
      <c r="L1" s="9" t="s">
        <v>38</v>
      </c>
      <c r="M1" s="9" t="s">
        <v>39</v>
      </c>
      <c r="N1" s="9" t="s">
        <v>40</v>
      </c>
      <c r="O1" s="9" t="s">
        <v>41</v>
      </c>
    </row>
    <row r="2" spans="1:15">
      <c r="A2" s="7">
        <v>40753</v>
      </c>
      <c r="B2" s="6">
        <v>38000</v>
      </c>
      <c r="C2" s="6">
        <v>17100</v>
      </c>
      <c r="D2" s="6">
        <v>35700</v>
      </c>
      <c r="E2" s="6"/>
      <c r="F2" s="6"/>
      <c r="G2" s="6"/>
      <c r="I2" s="10">
        <v>40753</v>
      </c>
      <c r="J2" s="12">
        <f>B2/B$2</f>
        <v>1</v>
      </c>
      <c r="K2" s="12">
        <f t="shared" ref="K2:L6" si="0">C2/C$2</f>
        <v>1</v>
      </c>
      <c r="L2" s="12">
        <f t="shared" si="0"/>
        <v>1</v>
      </c>
      <c r="M2" s="12"/>
      <c r="N2" s="12"/>
      <c r="O2" s="12"/>
    </row>
    <row r="3" spans="1:15">
      <c r="A3" s="8">
        <v>40757</v>
      </c>
      <c r="B3" s="6"/>
      <c r="C3" s="6"/>
      <c r="D3" s="6"/>
      <c r="E3" s="6">
        <v>27900</v>
      </c>
      <c r="F3" s="6">
        <v>30600</v>
      </c>
      <c r="G3" s="6">
        <v>21900</v>
      </c>
      <c r="I3" s="11">
        <v>40757</v>
      </c>
      <c r="J3" s="12"/>
      <c r="K3" s="12"/>
      <c r="L3" s="12"/>
      <c r="M3" s="12">
        <f t="shared" ref="M3:M4" si="1">E3/E$3</f>
        <v>1</v>
      </c>
      <c r="N3" s="12">
        <f t="shared" ref="N3:O6" si="2">F3/F$3</f>
        <v>1</v>
      </c>
      <c r="O3" s="12">
        <f t="shared" si="2"/>
        <v>1</v>
      </c>
    </row>
    <row r="4" spans="1:15">
      <c r="A4" s="7">
        <v>40760</v>
      </c>
      <c r="B4" s="6"/>
      <c r="C4" s="6">
        <v>31750.000000000004</v>
      </c>
      <c r="D4" s="6">
        <v>26750</v>
      </c>
      <c r="E4" s="6">
        <v>33250</v>
      </c>
      <c r="F4" s="6"/>
      <c r="G4" s="6"/>
      <c r="I4" s="10">
        <v>40760</v>
      </c>
      <c r="J4" s="12"/>
      <c r="K4" s="12">
        <f t="shared" si="0"/>
        <v>1.8567251461988306</v>
      </c>
      <c r="L4" s="12">
        <f t="shared" si="0"/>
        <v>0.74929971988795518</v>
      </c>
      <c r="M4" s="12">
        <f t="shared" si="1"/>
        <v>1.1917562724014337</v>
      </c>
      <c r="N4" s="12"/>
      <c r="O4" s="12"/>
    </row>
    <row r="5" spans="1:15">
      <c r="A5" s="7">
        <v>40764</v>
      </c>
      <c r="B5" s="6">
        <v>10312.5</v>
      </c>
      <c r="C5" s="6"/>
      <c r="D5" s="6"/>
      <c r="E5" s="6"/>
      <c r="F5" s="6">
        <v>7874.9999999999991</v>
      </c>
      <c r="G5" s="6">
        <v>12375.000000000002</v>
      </c>
      <c r="I5" s="10">
        <v>40764</v>
      </c>
      <c r="J5" s="12">
        <f t="shared" ref="J5:J6" si="3">B5/B$2</f>
        <v>0.27138157894736842</v>
      </c>
      <c r="K5" s="12"/>
      <c r="L5" s="12"/>
      <c r="M5" s="12"/>
      <c r="N5" s="12">
        <f t="shared" si="2"/>
        <v>0.25735294117647056</v>
      </c>
      <c r="O5" s="12">
        <f t="shared" si="2"/>
        <v>0.56506849315068497</v>
      </c>
    </row>
    <row r="6" spans="1:15">
      <c r="A6" s="8">
        <v>40767</v>
      </c>
      <c r="B6" s="6">
        <v>13950</v>
      </c>
      <c r="C6" s="6">
        <v>13275</v>
      </c>
      <c r="D6" s="6"/>
      <c r="E6" s="6"/>
      <c r="F6" s="6">
        <v>9225</v>
      </c>
      <c r="G6" s="6">
        <v>2812</v>
      </c>
      <c r="I6" s="11">
        <v>40767</v>
      </c>
      <c r="J6" s="12">
        <f t="shared" si="3"/>
        <v>0.36710526315789471</v>
      </c>
      <c r="K6" s="12">
        <f t="shared" si="0"/>
        <v>0.77631578947368418</v>
      </c>
      <c r="L6" s="12"/>
      <c r="M6" s="12"/>
      <c r="N6" s="12">
        <f t="shared" si="2"/>
        <v>0.3014705882352941</v>
      </c>
      <c r="O6" s="12">
        <f t="shared" si="2"/>
        <v>0.12840182648401827</v>
      </c>
    </row>
    <row r="7" spans="1:15">
      <c r="A7" s="6"/>
      <c r="B7" s="6"/>
      <c r="C7" s="6"/>
      <c r="D7" s="6"/>
      <c r="E7" s="6"/>
      <c r="F7" s="6"/>
      <c r="G7" s="6"/>
      <c r="I7" s="9"/>
      <c r="J7" s="9"/>
      <c r="K7" s="9"/>
      <c r="L7" s="9"/>
      <c r="M7" s="9"/>
      <c r="N7" s="9"/>
      <c r="O7" s="9"/>
    </row>
    <row r="8" spans="1:15">
      <c r="A8" s="6"/>
      <c r="B8" s="6" t="s">
        <v>42</v>
      </c>
      <c r="C8" s="6" t="s">
        <v>43</v>
      </c>
      <c r="D8" s="6" t="s">
        <v>44</v>
      </c>
      <c r="E8" s="6" t="s">
        <v>45</v>
      </c>
      <c r="F8" s="6" t="s">
        <v>46</v>
      </c>
      <c r="G8" s="6" t="s">
        <v>47</v>
      </c>
      <c r="I8" s="9"/>
      <c r="J8" s="9" t="s">
        <v>42</v>
      </c>
      <c r="K8" s="9" t="s">
        <v>43</v>
      </c>
      <c r="L8" s="9" t="s">
        <v>44</v>
      </c>
      <c r="M8" s="9" t="s">
        <v>45</v>
      </c>
      <c r="N8" s="9" t="s">
        <v>46</v>
      </c>
      <c r="O8" s="9" t="s">
        <v>47</v>
      </c>
    </row>
    <row r="9" spans="1:15">
      <c r="A9" s="7">
        <v>40753</v>
      </c>
      <c r="B9" s="6">
        <v>45900</v>
      </c>
      <c r="C9" s="6">
        <v>42000</v>
      </c>
      <c r="D9" s="6">
        <v>52800</v>
      </c>
      <c r="E9" s="6"/>
      <c r="F9" s="6"/>
      <c r="G9" s="6"/>
      <c r="I9" s="10">
        <v>40753</v>
      </c>
      <c r="J9" s="12">
        <f>B9/B$9</f>
        <v>1</v>
      </c>
      <c r="K9" s="12">
        <f t="shared" ref="K9:L13" si="4">C9/C$9</f>
        <v>1</v>
      </c>
      <c r="L9" s="12">
        <f t="shared" si="4"/>
        <v>1</v>
      </c>
      <c r="M9" s="12"/>
      <c r="N9" s="12"/>
      <c r="O9" s="12"/>
    </row>
    <row r="10" spans="1:15">
      <c r="A10" s="8">
        <v>40757</v>
      </c>
      <c r="B10" s="6"/>
      <c r="C10" s="6"/>
      <c r="D10" s="6"/>
      <c r="E10" s="6">
        <v>21600</v>
      </c>
      <c r="F10" s="6">
        <v>17100</v>
      </c>
      <c r="G10" s="6">
        <v>28200</v>
      </c>
      <c r="I10" s="11">
        <v>40757</v>
      </c>
      <c r="J10" s="12"/>
      <c r="K10" s="12"/>
      <c r="L10" s="12"/>
      <c r="M10" s="12">
        <f>E10/E$10</f>
        <v>1</v>
      </c>
      <c r="N10" s="12">
        <f>F10/F$10</f>
        <v>1</v>
      </c>
      <c r="O10" s="12">
        <f>G10/G$10</f>
        <v>1</v>
      </c>
    </row>
    <row r="11" spans="1:15">
      <c r="A11" s="7">
        <v>40760</v>
      </c>
      <c r="B11" s="6">
        <v>32750</v>
      </c>
      <c r="C11" s="6">
        <v>15749.999999999998</v>
      </c>
      <c r="D11" s="6">
        <v>44500</v>
      </c>
      <c r="E11" s="6"/>
      <c r="F11" s="6"/>
      <c r="G11" s="6"/>
      <c r="I11" s="10">
        <v>40760</v>
      </c>
      <c r="J11" s="12">
        <f t="shared" ref="J11" si="5">B11/B$9</f>
        <v>0.71350762527233114</v>
      </c>
      <c r="K11" s="12">
        <f t="shared" si="4"/>
        <v>0.37499999999999994</v>
      </c>
      <c r="L11" s="12">
        <f t="shared" si="4"/>
        <v>0.84280303030303028</v>
      </c>
      <c r="M11" s="12"/>
      <c r="N11" s="12"/>
      <c r="O11" s="12"/>
    </row>
    <row r="12" spans="1:15">
      <c r="A12" s="7">
        <v>40764</v>
      </c>
      <c r="B12" s="6"/>
      <c r="C12" s="6"/>
      <c r="D12" s="6"/>
      <c r="E12" s="6">
        <v>15000</v>
      </c>
      <c r="F12" s="6">
        <v>9562.5</v>
      </c>
      <c r="G12" s="6">
        <v>21000</v>
      </c>
      <c r="I12" s="10">
        <v>40764</v>
      </c>
      <c r="J12" s="12"/>
      <c r="K12" s="12"/>
      <c r="L12" s="12"/>
      <c r="M12" s="12">
        <f t="shared" ref="M12:O13" si="6">E12/E$10</f>
        <v>0.69444444444444442</v>
      </c>
      <c r="N12" s="12">
        <f t="shared" si="6"/>
        <v>0.55921052631578949</v>
      </c>
      <c r="O12" s="12">
        <f t="shared" si="6"/>
        <v>0.74468085106382975</v>
      </c>
    </row>
    <row r="13" spans="1:15">
      <c r="A13" s="8">
        <v>40767</v>
      </c>
      <c r="B13" s="6"/>
      <c r="C13" s="6">
        <v>4612.5</v>
      </c>
      <c r="D13" s="6"/>
      <c r="E13" s="6">
        <v>8437.5</v>
      </c>
      <c r="F13" s="6">
        <v>3825.0000000000005</v>
      </c>
      <c r="G13" s="6">
        <v>9000</v>
      </c>
      <c r="I13" s="11">
        <v>40767</v>
      </c>
      <c r="J13" s="12"/>
      <c r="K13" s="12">
        <f t="shared" si="4"/>
        <v>0.10982142857142857</v>
      </c>
      <c r="L13" s="12"/>
      <c r="M13" s="12">
        <f t="shared" si="6"/>
        <v>0.390625</v>
      </c>
      <c r="N13" s="12">
        <f t="shared" si="6"/>
        <v>0.22368421052631582</v>
      </c>
      <c r="O13" s="12">
        <f t="shared" si="6"/>
        <v>0.31914893617021278</v>
      </c>
    </row>
    <row r="14" spans="1:15">
      <c r="A14" s="6"/>
      <c r="B14" s="6"/>
      <c r="C14" s="6"/>
      <c r="D14" s="6"/>
      <c r="E14" s="6"/>
      <c r="F14" s="6"/>
      <c r="G14" s="6"/>
      <c r="I14" s="9"/>
      <c r="J14" s="9"/>
      <c r="K14" s="9"/>
      <c r="L14" s="9"/>
      <c r="M14" s="9"/>
      <c r="N14" s="9"/>
      <c r="O14" s="9"/>
    </row>
    <row r="15" spans="1:15">
      <c r="A15" s="6"/>
      <c r="B15" s="6" t="s">
        <v>48</v>
      </c>
      <c r="C15" s="6" t="s">
        <v>49</v>
      </c>
      <c r="D15" s="6" t="s">
        <v>50</v>
      </c>
      <c r="E15" s="6" t="s">
        <v>51</v>
      </c>
      <c r="F15" s="6" t="s">
        <v>52</v>
      </c>
      <c r="G15" s="6" t="s">
        <v>53</v>
      </c>
      <c r="I15" s="9"/>
      <c r="J15" s="9" t="s">
        <v>48</v>
      </c>
      <c r="K15" s="9" t="s">
        <v>49</v>
      </c>
      <c r="L15" s="9" t="s">
        <v>50</v>
      </c>
      <c r="M15" s="9" t="s">
        <v>51</v>
      </c>
      <c r="N15" s="9" t="s">
        <v>52</v>
      </c>
      <c r="O15" s="9" t="s">
        <v>53</v>
      </c>
    </row>
    <row r="16" spans="1:15">
      <c r="A16" s="7">
        <v>40753</v>
      </c>
      <c r="B16" s="6">
        <v>33900</v>
      </c>
      <c r="C16" s="6">
        <v>3300</v>
      </c>
      <c r="D16" s="6">
        <v>32100.000000000004</v>
      </c>
      <c r="E16" s="6"/>
      <c r="F16" s="6"/>
      <c r="G16" s="6"/>
      <c r="I16" s="10">
        <v>40753</v>
      </c>
      <c r="J16" s="12">
        <f>B16/B$16</f>
        <v>1</v>
      </c>
      <c r="K16" s="12">
        <f>C16/C$16</f>
        <v>1</v>
      </c>
      <c r="L16" s="12"/>
      <c r="M16" s="12"/>
      <c r="N16" s="12"/>
      <c r="O16" s="12"/>
    </row>
    <row r="17" spans="1:15">
      <c r="A17" s="8">
        <v>40757</v>
      </c>
      <c r="B17" s="6"/>
      <c r="C17" s="6"/>
      <c r="D17" s="6"/>
      <c r="E17" s="6">
        <v>31499.999999999996</v>
      </c>
      <c r="F17" s="6">
        <v>25800</v>
      </c>
      <c r="G17" s="6">
        <v>25800</v>
      </c>
      <c r="I17" s="11">
        <v>40757</v>
      </c>
      <c r="J17" s="12"/>
      <c r="K17" s="12"/>
      <c r="L17" s="12"/>
      <c r="M17" s="12">
        <f>E17/E$17</f>
        <v>1</v>
      </c>
      <c r="N17" s="12">
        <f t="shared" ref="N17:O20" si="7">F17/F$17</f>
        <v>1</v>
      </c>
      <c r="O17" s="12">
        <f t="shared" si="7"/>
        <v>1</v>
      </c>
    </row>
    <row r="18" spans="1:15">
      <c r="A18" s="7">
        <v>40760</v>
      </c>
      <c r="B18" s="6">
        <v>15749.999999999998</v>
      </c>
      <c r="C18" s="6">
        <v>2250</v>
      </c>
      <c r="D18" s="6"/>
      <c r="E18" s="6"/>
      <c r="F18" s="6"/>
      <c r="G18" s="6"/>
      <c r="I18" s="10">
        <v>40760</v>
      </c>
      <c r="J18" s="12">
        <f t="shared" ref="J18:K20" si="8">B18/B$16</f>
        <v>0.46460176991150437</v>
      </c>
      <c r="K18" s="12">
        <f t="shared" si="8"/>
        <v>0.68181818181818177</v>
      </c>
      <c r="L18" s="12"/>
      <c r="M18" s="12"/>
      <c r="N18" s="12"/>
      <c r="O18" s="12"/>
    </row>
    <row r="19" spans="1:15">
      <c r="A19" s="7">
        <v>40764</v>
      </c>
      <c r="B19" s="6"/>
      <c r="C19" s="6"/>
      <c r="D19" s="6"/>
      <c r="E19" s="6">
        <v>3187.5</v>
      </c>
      <c r="F19" s="6">
        <v>6187.5000000000009</v>
      </c>
      <c r="G19" s="6">
        <v>6187.5000000000009</v>
      </c>
      <c r="I19" s="10">
        <v>40764</v>
      </c>
      <c r="J19" s="12"/>
      <c r="K19" s="12"/>
      <c r="L19" s="12"/>
      <c r="M19" s="12">
        <f t="shared" ref="M19:M20" si="9">E19/E$17</f>
        <v>0.10119047619047621</v>
      </c>
      <c r="N19" s="12">
        <f t="shared" si="7"/>
        <v>0.23982558139534887</v>
      </c>
      <c r="O19" s="12">
        <f t="shared" si="7"/>
        <v>0.23982558139534887</v>
      </c>
    </row>
    <row r="20" spans="1:15">
      <c r="A20" s="8">
        <v>40767</v>
      </c>
      <c r="B20" s="6"/>
      <c r="C20" s="6">
        <v>1237.5</v>
      </c>
      <c r="D20" s="6"/>
      <c r="E20" s="6">
        <v>1687.5</v>
      </c>
      <c r="F20" s="6">
        <v>3712.5</v>
      </c>
      <c r="G20" s="6">
        <v>2812.5</v>
      </c>
      <c r="I20" s="11">
        <v>40767</v>
      </c>
      <c r="J20" s="12"/>
      <c r="K20" s="12">
        <f t="shared" si="8"/>
        <v>0.375</v>
      </c>
      <c r="L20" s="12"/>
      <c r="M20" s="12">
        <f t="shared" si="9"/>
        <v>5.3571428571428575E-2</v>
      </c>
      <c r="N20" s="12">
        <f t="shared" si="7"/>
        <v>0.14389534883720931</v>
      </c>
      <c r="O20" s="12">
        <f t="shared" si="7"/>
        <v>0.10901162790697674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Percent Survival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dcterms:created xsi:type="dcterms:W3CDTF">2011-08-18T16:43:03Z</dcterms:created>
  <dcterms:modified xsi:type="dcterms:W3CDTF">2011-09-16T16:48:40Z</dcterms:modified>
</cp:coreProperties>
</file>